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pivotTables/pivotTable5.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codeName="ThisWorkbook"/>
  <mc:AlternateContent xmlns:mc="http://schemas.openxmlformats.org/markup-compatibility/2006">
    <mc:Choice Requires="x15">
      <x15ac:absPath xmlns:x15ac="http://schemas.microsoft.com/office/spreadsheetml/2010/11/ac" url="/Users/enrique/Desktop/"/>
    </mc:Choice>
  </mc:AlternateContent>
  <xr:revisionPtr revIDLastSave="0" documentId="13_ncr:1_{4DED7773-9A09-0A4B-A92F-65C1A60D79D3}" xr6:coauthVersionLast="47" xr6:coauthVersionMax="47" xr10:uidLastSave="{00000000-0000-0000-0000-000000000000}"/>
  <bookViews>
    <workbookView xWindow="0" yWindow="760" windowWidth="34560" windowHeight="20360" activeTab="9" xr2:uid="{00000000-000D-0000-FFFF-FFFF00000000}"/>
  </bookViews>
  <sheets>
    <sheet name="Menú" sheetId="15" state="hidden" r:id="rId1"/>
    <sheet name="BCCR" sheetId="13" state="hidden" r:id="rId2"/>
    <sheet name="Análisis BCCR" sheetId="17" state="hidden" r:id="rId3"/>
    <sheet name="Caso JC" sheetId="24" state="hidden" r:id="rId4"/>
    <sheet name="Hoja3" sheetId="20" state="hidden" r:id="rId5"/>
    <sheet name="Hoja4" sheetId="22" state="hidden" r:id="rId6"/>
    <sheet name="VALIDACION SUPERV" sheetId="25" state="hidden" r:id="rId7"/>
    <sheet name="TD" sheetId="26" state="hidden" r:id="rId8"/>
    <sheet name="Hoja2" sheetId="28" state="hidden" r:id="rId9"/>
    <sheet name="P1" sheetId="30" r:id="rId10"/>
    <sheet name="P2" sheetId="31" r:id="rId11"/>
    <sheet name="P3 M1" sheetId="32" r:id="rId12"/>
    <sheet name="P3 M2" sheetId="33" r:id="rId13"/>
    <sheet name="P3" sheetId="34" r:id="rId14"/>
    <sheet name="Hoja1" sheetId="18" state="hidden" r:id="rId15"/>
    <sheet name="Análisis ODM" sheetId="16" state="hidden" r:id="rId16"/>
    <sheet name="Cargas y brechas" sheetId="29" state="hidden" r:id="rId17"/>
  </sheets>
  <definedNames>
    <definedName name="_xlnm._FilterDatabase" localSheetId="1" hidden="1">BCCR!$A$10:$T$45</definedName>
    <definedName name="_xlnm._FilterDatabase" localSheetId="3" hidden="1">'Caso JC'!$A$10:$T$45</definedName>
    <definedName name="SegmentaciónDeDatos_Estado">#N/A</definedName>
    <definedName name="SegmentaciónDeDatos_Estado11">#N/A</definedName>
    <definedName name="SegmentaciónDeDatos_Estado2">#N/A</definedName>
    <definedName name="SegmentaciónDeDatos_Macroproceso">#N/A</definedName>
    <definedName name="SegmentaciónDeDatos_Nombre">#N/A</definedName>
    <definedName name="SegmentaciónDeDatos_Nombre11">#N/A</definedName>
    <definedName name="SegmentaciónDeDatos_Perfil_de_puesto1">#N/A</definedName>
  </definedNames>
  <calcPr calcId="191028"/>
  <pivotCaches>
    <pivotCache cacheId="2" r:id="rId18"/>
    <pivotCache cacheId="3" r:id="rId19"/>
  </pivotCaches>
  <extLst>
    <ext xmlns:x14="http://schemas.microsoft.com/office/spreadsheetml/2009/9/main" uri="{BBE1A952-AA13-448e-AADC-164F8A28A991}">
      <x14:slicerCaches>
        <x14:slicerCache r:id="rId20"/>
        <x14:slicerCache r:id="rId21"/>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2"/>
        <x14:slicerCache r:id="rId23"/>
        <x14:slicerCache r:id="rId24"/>
        <x14:slicerCache r:id="rId25"/>
        <x14:slicerCache r:id="rId2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44" i="34" l="1"/>
  <c r="H50" i="34" s="1"/>
  <c r="H39" i="34"/>
  <c r="G39" i="34"/>
  <c r="H40" i="34" s="1"/>
  <c r="I33" i="34"/>
  <c r="H43" i="34" s="1"/>
  <c r="J30" i="34"/>
  <c r="E30" i="34"/>
  <c r="I29" i="34"/>
  <c r="H29" i="34"/>
  <c r="G29" i="34"/>
  <c r="I30" i="34" s="1"/>
  <c r="D29" i="34"/>
  <c r="C29" i="34"/>
  <c r="B29" i="34"/>
  <c r="I17" i="34"/>
  <c r="H21" i="34" s="1"/>
  <c r="D17" i="34"/>
  <c r="C22" i="34" s="1"/>
  <c r="H16" i="34"/>
  <c r="H23" i="34" s="1"/>
  <c r="C16" i="34"/>
  <c r="C18" i="34" s="1"/>
  <c r="D18" i="34" s="1"/>
  <c r="C21" i="34" s="1"/>
  <c r="I12" i="34"/>
  <c r="I13" i="34" s="1"/>
  <c r="H12" i="34"/>
  <c r="H13" i="34" s="1"/>
  <c r="G12" i="34"/>
  <c r="G13" i="34" s="1"/>
  <c r="D12" i="34"/>
  <c r="D13" i="34" s="1"/>
  <c r="C12" i="34"/>
  <c r="C13" i="34" s="1"/>
  <c r="B12" i="34"/>
  <c r="B13" i="34" s="1"/>
  <c r="H7" i="34"/>
  <c r="J7" i="34" s="1"/>
  <c r="E7" i="34"/>
  <c r="G7" i="34" s="1"/>
  <c r="H6" i="34"/>
  <c r="J6" i="34" s="1"/>
  <c r="E6" i="34"/>
  <c r="G6" i="34" s="1"/>
  <c r="H5" i="34"/>
  <c r="J5" i="34" s="1"/>
  <c r="E5" i="34"/>
  <c r="G5" i="34" s="1"/>
  <c r="H4" i="34"/>
  <c r="J4" i="34" s="1"/>
  <c r="E4" i="34"/>
  <c r="G4" i="34" s="1"/>
  <c r="R23" i="31"/>
  <c r="S23" i="31"/>
  <c r="T23" i="31"/>
  <c r="Q23" i="31"/>
  <c r="G25" i="33"/>
  <c r="G24" i="33"/>
  <c r="G26" i="33"/>
  <c r="H4" i="33"/>
  <c r="H5" i="33"/>
  <c r="H4" i="32"/>
  <c r="H5" i="32"/>
  <c r="G23" i="33"/>
  <c r="F28" i="33"/>
  <c r="F27" i="32"/>
  <c r="G22" i="32" s="1"/>
  <c r="G11" i="32"/>
  <c r="H11" i="32"/>
  <c r="I11" i="32"/>
  <c r="J11" i="32"/>
  <c r="G12" i="32"/>
  <c r="H12" i="32"/>
  <c r="I12" i="32"/>
  <c r="J12" i="32"/>
  <c r="G13" i="32"/>
  <c r="H13" i="32"/>
  <c r="I13" i="32"/>
  <c r="J13" i="32"/>
  <c r="G15" i="32"/>
  <c r="H15" i="32"/>
  <c r="I15" i="32"/>
  <c r="J15" i="32"/>
  <c r="G11" i="33"/>
  <c r="H11" i="33"/>
  <c r="I11" i="33"/>
  <c r="J11" i="33"/>
  <c r="G12" i="33"/>
  <c r="H12" i="33"/>
  <c r="I12" i="33"/>
  <c r="J12" i="33"/>
  <c r="J14" i="33" s="1"/>
  <c r="G13" i="33"/>
  <c r="H13" i="33"/>
  <c r="I13" i="33"/>
  <c r="J13" i="33"/>
  <c r="G15" i="33"/>
  <c r="H15" i="33"/>
  <c r="I15" i="33"/>
  <c r="J15" i="33"/>
  <c r="J5" i="33"/>
  <c r="J4" i="33"/>
  <c r="J3" i="33"/>
  <c r="H3" i="33"/>
  <c r="H3" i="32"/>
  <c r="M13" i="31"/>
  <c r="Q10" i="31"/>
  <c r="Q11" i="31" s="1"/>
  <c r="O10" i="31"/>
  <c r="R10" i="31" s="1"/>
  <c r="R9" i="31"/>
  <c r="R11" i="31" s="1"/>
  <c r="O9" i="31"/>
  <c r="O8" i="31"/>
  <c r="T8" i="31" s="1"/>
  <c r="O7" i="31"/>
  <c r="T7" i="31" s="1"/>
  <c r="T6" i="31"/>
  <c r="S6" i="31"/>
  <c r="O6" i="31"/>
  <c r="O5" i="31"/>
  <c r="T5" i="31" s="1"/>
  <c r="O4" i="31"/>
  <c r="H17" i="30"/>
  <c r="H12" i="30"/>
  <c r="I12" i="30" s="1"/>
  <c r="E23" i="30" s="1"/>
  <c r="D19" i="30"/>
  <c r="D18" i="30"/>
  <c r="F18" i="30" s="1"/>
  <c r="D17" i="30"/>
  <c r="D14" i="30"/>
  <c r="H14" i="30" s="1"/>
  <c r="D13" i="30"/>
  <c r="H13" i="30" s="1"/>
  <c r="D12" i="30"/>
  <c r="C7" i="30"/>
  <c r="C9" i="30" s="1"/>
  <c r="D51" i="26"/>
  <c r="D53" i="26" s="1"/>
  <c r="D30" i="34" l="1"/>
  <c r="H18" i="34"/>
  <c r="I18" i="34" s="1"/>
  <c r="H22" i="34" s="1"/>
  <c r="I40" i="34"/>
  <c r="E31" i="34"/>
  <c r="H49" i="34"/>
  <c r="H47" i="34"/>
  <c r="H51" i="34" s="1"/>
  <c r="H24" i="34"/>
  <c r="J31" i="34"/>
  <c r="I41" i="34"/>
  <c r="H17" i="34"/>
  <c r="C17" i="34"/>
  <c r="C23" i="34"/>
  <c r="C24" i="34" s="1"/>
  <c r="E14" i="30"/>
  <c r="G24" i="32"/>
  <c r="G23" i="32"/>
  <c r="G25" i="32"/>
  <c r="G14" i="33"/>
  <c r="G16" i="33" s="1"/>
  <c r="H14" i="33"/>
  <c r="H16" i="33" s="1"/>
  <c r="I14" i="33"/>
  <c r="I16" i="33" s="1"/>
  <c r="J16" i="33"/>
  <c r="I14" i="32"/>
  <c r="I16" i="32" s="1"/>
  <c r="H14" i="32"/>
  <c r="H16" i="32" s="1"/>
  <c r="G14" i="32"/>
  <c r="G16" i="32" s="1"/>
  <c r="J14" i="32"/>
  <c r="J16" i="32" s="1"/>
  <c r="R12" i="31"/>
  <c r="R13" i="31" s="1"/>
  <c r="R14" i="31" s="1"/>
  <c r="R15" i="31" s="1"/>
  <c r="Q13" i="31"/>
  <c r="Q14" i="31" s="1"/>
  <c r="Q15" i="31" s="1"/>
  <c r="S4" i="31"/>
  <c r="S11" i="31" s="1"/>
  <c r="T4" i="31"/>
  <c r="S7" i="31"/>
  <c r="S5" i="31"/>
  <c r="F19" i="30"/>
  <c r="I17" i="30"/>
  <c r="J17" i="30" s="1"/>
  <c r="E26" i="30" s="1"/>
  <c r="F17" i="30"/>
  <c r="G17" i="30" s="1"/>
  <c r="E12" i="30"/>
  <c r="E13" i="30"/>
  <c r="I18" i="30"/>
  <c r="J18" i="30" s="1"/>
  <c r="E27" i="30" s="1"/>
  <c r="I14" i="30"/>
  <c r="E25" i="30" s="1"/>
  <c r="I13" i="30"/>
  <c r="E24" i="30" s="1"/>
  <c r="I19" i="30"/>
  <c r="J19" i="30" s="1"/>
  <c r="E28" i="30" s="1"/>
  <c r="F13" i="20"/>
  <c r="F14" i="20"/>
  <c r="F15" i="20"/>
  <c r="H45" i="34" l="1"/>
  <c r="H44" i="34"/>
  <c r="H35" i="34"/>
  <c r="H33" i="34"/>
  <c r="H34" i="34"/>
  <c r="H52" i="34"/>
  <c r="C33" i="34"/>
  <c r="C38" i="34" s="1"/>
  <c r="C34" i="34"/>
  <c r="C39" i="34" s="1"/>
  <c r="C35" i="34"/>
  <c r="C40" i="34" s="1"/>
  <c r="S12" i="31"/>
  <c r="S13" i="31" s="1"/>
  <c r="S14" i="31" s="1"/>
  <c r="S15" i="31" s="1"/>
  <c r="T11" i="31"/>
  <c r="F12" i="30"/>
  <c r="E22" i="30" s="1"/>
  <c r="S22" i="25"/>
  <c r="T22" i="25" s="1"/>
  <c r="S20" i="25"/>
  <c r="S18" i="25"/>
  <c r="T18" i="25" s="1"/>
  <c r="M25" i="25"/>
  <c r="F27" i="25"/>
  <c r="C41" i="34" l="1"/>
  <c r="T12" i="31"/>
  <c r="T13" i="31" s="1"/>
  <c r="T14" i="31" s="1"/>
  <c r="T15" i="31" s="1"/>
  <c r="F10" i="25"/>
  <c r="H10" i="25" s="1"/>
  <c r="H9" i="25"/>
  <c r="H8" i="25"/>
  <c r="H29" i="25" l="1"/>
  <c r="H28" i="25"/>
  <c r="H26" i="25"/>
  <c r="H25" i="25"/>
  <c r="H24" i="25"/>
  <c r="H23" i="25"/>
  <c r="H22" i="25"/>
  <c r="H20" i="25"/>
  <c r="H19" i="25"/>
  <c r="H18" i="25"/>
  <c r="H17" i="25"/>
  <c r="H16" i="25"/>
  <c r="H15" i="25"/>
  <c r="H14" i="25"/>
  <c r="H13" i="25"/>
  <c r="H12" i="25"/>
  <c r="H11" i="25"/>
  <c r="H7" i="25"/>
  <c r="H6" i="25"/>
  <c r="H5" i="25"/>
  <c r="H4" i="25"/>
  <c r="J27" i="25" l="1"/>
  <c r="I27" i="25"/>
  <c r="G27" i="25"/>
  <c r="H27" i="25"/>
  <c r="J21" i="25"/>
  <c r="I21" i="25"/>
  <c r="G21" i="25"/>
  <c r="F21" i="25"/>
  <c r="I30" i="25" l="1"/>
  <c r="J30" i="25"/>
  <c r="F30" i="25"/>
  <c r="H21" i="25"/>
  <c r="G30" i="25"/>
  <c r="H30" i="25" l="1"/>
  <c r="S604" i="24"/>
  <c r="Q604" i="24"/>
  <c r="O604" i="24"/>
  <c r="S603" i="24"/>
  <c r="Q603" i="24"/>
  <c r="O603" i="24"/>
  <c r="S602" i="24"/>
  <c r="Q602" i="24"/>
  <c r="R602" i="24" s="1"/>
  <c r="O602" i="24"/>
  <c r="S601" i="24"/>
  <c r="Q601" i="24"/>
  <c r="O601" i="24"/>
  <c r="S600" i="24"/>
  <c r="Q600" i="24"/>
  <c r="O600" i="24"/>
  <c r="S599" i="24"/>
  <c r="Q599" i="24"/>
  <c r="O599" i="24"/>
  <c r="S598" i="24"/>
  <c r="Q598" i="24"/>
  <c r="O598" i="24"/>
  <c r="S597" i="24"/>
  <c r="Q597" i="24"/>
  <c r="O597" i="24"/>
  <c r="S596" i="24"/>
  <c r="Q596" i="24"/>
  <c r="O596" i="24"/>
  <c r="S595" i="24"/>
  <c r="Q595" i="24"/>
  <c r="O595" i="24"/>
  <c r="S594" i="24"/>
  <c r="Q594" i="24"/>
  <c r="R594" i="24" s="1"/>
  <c r="O594" i="24"/>
  <c r="S593" i="24"/>
  <c r="Q593" i="24"/>
  <c r="O593" i="24"/>
  <c r="S592" i="24"/>
  <c r="Q592" i="24"/>
  <c r="O592" i="24"/>
  <c r="S591" i="24"/>
  <c r="Q591" i="24"/>
  <c r="O591" i="24"/>
  <c r="S590" i="24"/>
  <c r="Q590" i="24"/>
  <c r="O590" i="24"/>
  <c r="S589" i="24"/>
  <c r="Q589" i="24"/>
  <c r="O589" i="24"/>
  <c r="S588" i="24"/>
  <c r="Q588" i="24"/>
  <c r="O588" i="24"/>
  <c r="S587" i="24"/>
  <c r="Q587" i="24"/>
  <c r="O587" i="24"/>
  <c r="S586" i="24"/>
  <c r="Q586" i="24"/>
  <c r="R586" i="24" s="1"/>
  <c r="O586" i="24"/>
  <c r="S585" i="24"/>
  <c r="Q585" i="24"/>
  <c r="O585" i="24"/>
  <c r="S584" i="24"/>
  <c r="Q584" i="24"/>
  <c r="O584" i="24"/>
  <c r="S583" i="24"/>
  <c r="Q583" i="24"/>
  <c r="O583" i="24"/>
  <c r="S582" i="24"/>
  <c r="Q582" i="24"/>
  <c r="O582" i="24"/>
  <c r="S581" i="24"/>
  <c r="Q581" i="24"/>
  <c r="O581" i="24"/>
  <c r="S580" i="24"/>
  <c r="Q580" i="24"/>
  <c r="O580" i="24"/>
  <c r="S579" i="24"/>
  <c r="Q579" i="24"/>
  <c r="O579" i="24"/>
  <c r="S578" i="24"/>
  <c r="Q578" i="24"/>
  <c r="R578" i="24" s="1"/>
  <c r="O578" i="24"/>
  <c r="S577" i="24"/>
  <c r="Q577" i="24"/>
  <c r="O577" i="24"/>
  <c r="S576" i="24"/>
  <c r="Q576" i="24"/>
  <c r="O576" i="24"/>
  <c r="S575" i="24"/>
  <c r="Q575" i="24"/>
  <c r="O575" i="24"/>
  <c r="S574" i="24"/>
  <c r="Q574" i="24"/>
  <c r="O574" i="24"/>
  <c r="S573" i="24"/>
  <c r="Q573" i="24"/>
  <c r="O573" i="24"/>
  <c r="S572" i="24"/>
  <c r="Q572" i="24"/>
  <c r="O572" i="24"/>
  <c r="S571" i="24"/>
  <c r="Q571" i="24"/>
  <c r="O571" i="24"/>
  <c r="S570" i="24"/>
  <c r="Q570" i="24"/>
  <c r="O570" i="24"/>
  <c r="S569" i="24"/>
  <c r="Q569" i="24"/>
  <c r="O569" i="24"/>
  <c r="S568" i="24"/>
  <c r="Q568" i="24"/>
  <c r="O568" i="24"/>
  <c r="S567" i="24"/>
  <c r="Q567" i="24"/>
  <c r="O567" i="24"/>
  <c r="S566" i="24"/>
  <c r="Q566" i="24"/>
  <c r="O566" i="24"/>
  <c r="S565" i="24"/>
  <c r="Q565" i="24"/>
  <c r="O565" i="24"/>
  <c r="S564" i="24"/>
  <c r="Q564" i="24"/>
  <c r="O564" i="24"/>
  <c r="S563" i="24"/>
  <c r="Q563" i="24"/>
  <c r="O563" i="24"/>
  <c r="S562" i="24"/>
  <c r="Q562" i="24"/>
  <c r="O562" i="24"/>
  <c r="S561" i="24"/>
  <c r="Q561" i="24"/>
  <c r="O561" i="24"/>
  <c r="S560" i="24"/>
  <c r="Q560" i="24"/>
  <c r="O560" i="24"/>
  <c r="S559" i="24"/>
  <c r="Q559" i="24"/>
  <c r="O559" i="24"/>
  <c r="S558" i="24"/>
  <c r="Q558" i="24"/>
  <c r="O558" i="24"/>
  <c r="S557" i="24"/>
  <c r="Q557" i="24"/>
  <c r="O557" i="24"/>
  <c r="S556" i="24"/>
  <c r="Q556" i="24"/>
  <c r="O556" i="24"/>
  <c r="S555" i="24"/>
  <c r="Q555" i="24"/>
  <c r="O555" i="24"/>
  <c r="S554" i="24"/>
  <c r="Q554" i="24"/>
  <c r="O554" i="24"/>
  <c r="S553" i="24"/>
  <c r="Q553" i="24"/>
  <c r="O553" i="24"/>
  <c r="S552" i="24"/>
  <c r="Q552" i="24"/>
  <c r="O552" i="24"/>
  <c r="S551" i="24"/>
  <c r="Q551" i="24"/>
  <c r="O551" i="24"/>
  <c r="S550" i="24"/>
  <c r="Q550" i="24"/>
  <c r="O550" i="24"/>
  <c r="S549" i="24"/>
  <c r="Q549" i="24"/>
  <c r="O549" i="24"/>
  <c r="S548" i="24"/>
  <c r="Q548" i="24"/>
  <c r="O548" i="24"/>
  <c r="S547" i="24"/>
  <c r="Q547" i="24"/>
  <c r="O547" i="24"/>
  <c r="S546" i="24"/>
  <c r="Q546" i="24"/>
  <c r="O546" i="24"/>
  <c r="S545" i="24"/>
  <c r="Q545" i="24"/>
  <c r="O545" i="24"/>
  <c r="S544" i="24"/>
  <c r="Q544" i="24"/>
  <c r="O544" i="24"/>
  <c r="S543" i="24"/>
  <c r="Q543" i="24"/>
  <c r="O543" i="24"/>
  <c r="S542" i="24"/>
  <c r="Q542" i="24"/>
  <c r="O542" i="24"/>
  <c r="S541" i="24"/>
  <c r="Q541" i="24"/>
  <c r="O541" i="24"/>
  <c r="S540" i="24"/>
  <c r="Q540" i="24"/>
  <c r="O540" i="24"/>
  <c r="S539" i="24"/>
  <c r="Q539" i="24"/>
  <c r="O539" i="24"/>
  <c r="S538" i="24"/>
  <c r="Q538" i="24"/>
  <c r="O538" i="24"/>
  <c r="S537" i="24"/>
  <c r="Q537" i="24"/>
  <c r="O537" i="24"/>
  <c r="S536" i="24"/>
  <c r="Q536" i="24"/>
  <c r="O536" i="24"/>
  <c r="S535" i="24"/>
  <c r="Q535" i="24"/>
  <c r="O535" i="24"/>
  <c r="S534" i="24"/>
  <c r="Q534" i="24"/>
  <c r="O534" i="24"/>
  <c r="S533" i="24"/>
  <c r="Q533" i="24"/>
  <c r="O533" i="24"/>
  <c r="S532" i="24"/>
  <c r="Q532" i="24"/>
  <c r="O532" i="24"/>
  <c r="S531" i="24"/>
  <c r="Q531" i="24"/>
  <c r="O531" i="24"/>
  <c r="S530" i="24"/>
  <c r="Q530" i="24"/>
  <c r="O530" i="24"/>
  <c r="S529" i="24"/>
  <c r="Q529" i="24"/>
  <c r="O529" i="24"/>
  <c r="S528" i="24"/>
  <c r="Q528" i="24"/>
  <c r="O528" i="24"/>
  <c r="S527" i="24"/>
  <c r="Q527" i="24"/>
  <c r="O527" i="24"/>
  <c r="S526" i="24"/>
  <c r="Q526" i="24"/>
  <c r="O526" i="24"/>
  <c r="S525" i="24"/>
  <c r="Q525" i="24"/>
  <c r="O525" i="24"/>
  <c r="S524" i="24"/>
  <c r="Q524" i="24"/>
  <c r="O524" i="24"/>
  <c r="S523" i="24"/>
  <c r="Q523" i="24"/>
  <c r="O523" i="24"/>
  <c r="S522" i="24"/>
  <c r="Q522" i="24"/>
  <c r="O522" i="24"/>
  <c r="S521" i="24"/>
  <c r="Q521" i="24"/>
  <c r="O521" i="24"/>
  <c r="S520" i="24"/>
  <c r="Q520" i="24"/>
  <c r="O520" i="24"/>
  <c r="S519" i="24"/>
  <c r="Q519" i="24"/>
  <c r="O519" i="24"/>
  <c r="S518" i="24"/>
  <c r="Q518" i="24"/>
  <c r="O518" i="24"/>
  <c r="S517" i="24"/>
  <c r="Q517" i="24"/>
  <c r="O517" i="24"/>
  <c r="S516" i="24"/>
  <c r="Q516" i="24"/>
  <c r="O516" i="24"/>
  <c r="S515" i="24"/>
  <c r="Q515" i="24"/>
  <c r="O515" i="24"/>
  <c r="S514" i="24"/>
  <c r="Q514" i="24"/>
  <c r="O514" i="24"/>
  <c r="S513" i="24"/>
  <c r="Q513" i="24"/>
  <c r="O513" i="24"/>
  <c r="S512" i="24"/>
  <c r="Q512" i="24"/>
  <c r="O512" i="24"/>
  <c r="S511" i="24"/>
  <c r="Q511" i="24"/>
  <c r="O511" i="24"/>
  <c r="S510" i="24"/>
  <c r="Q510" i="24"/>
  <c r="O510" i="24"/>
  <c r="S509" i="24"/>
  <c r="Q509" i="24"/>
  <c r="O509" i="24"/>
  <c r="S508" i="24"/>
  <c r="Q508" i="24"/>
  <c r="O508" i="24"/>
  <c r="S507" i="24"/>
  <c r="Q507" i="24"/>
  <c r="O507" i="24"/>
  <c r="S506" i="24"/>
  <c r="Q506" i="24"/>
  <c r="O506" i="24"/>
  <c r="S505" i="24"/>
  <c r="Q505" i="24"/>
  <c r="O505" i="24"/>
  <c r="S504" i="24"/>
  <c r="Q504" i="24"/>
  <c r="O504" i="24"/>
  <c r="S503" i="24"/>
  <c r="Q503" i="24"/>
  <c r="O503" i="24"/>
  <c r="S502" i="24"/>
  <c r="Q502" i="24"/>
  <c r="O502" i="24"/>
  <c r="S501" i="24"/>
  <c r="Q501" i="24"/>
  <c r="O501" i="24"/>
  <c r="S500" i="24"/>
  <c r="Q500" i="24"/>
  <c r="O500" i="24"/>
  <c r="S499" i="24"/>
  <c r="Q499" i="24"/>
  <c r="O499" i="24"/>
  <c r="S498" i="24"/>
  <c r="Q498" i="24"/>
  <c r="O498" i="24"/>
  <c r="S497" i="24"/>
  <c r="Q497" i="24"/>
  <c r="O497" i="24"/>
  <c r="S496" i="24"/>
  <c r="Q496" i="24"/>
  <c r="O496" i="24"/>
  <c r="S495" i="24"/>
  <c r="Q495" i="24"/>
  <c r="O495" i="24"/>
  <c r="S494" i="24"/>
  <c r="Q494" i="24"/>
  <c r="O494" i="24"/>
  <c r="S493" i="24"/>
  <c r="Q493" i="24"/>
  <c r="O493" i="24"/>
  <c r="S492" i="24"/>
  <c r="Q492" i="24"/>
  <c r="O492" i="24"/>
  <c r="S491" i="24"/>
  <c r="Q491" i="24"/>
  <c r="O491" i="24"/>
  <c r="S490" i="24"/>
  <c r="Q490" i="24"/>
  <c r="O490" i="24"/>
  <c r="S489" i="24"/>
  <c r="Q489" i="24"/>
  <c r="O489" i="24"/>
  <c r="S488" i="24"/>
  <c r="Q488" i="24"/>
  <c r="O488" i="24"/>
  <c r="S487" i="24"/>
  <c r="Q487" i="24"/>
  <c r="O487" i="24"/>
  <c r="S486" i="24"/>
  <c r="Q486" i="24"/>
  <c r="O486" i="24"/>
  <c r="S485" i="24"/>
  <c r="Q485" i="24"/>
  <c r="O485" i="24"/>
  <c r="S484" i="24"/>
  <c r="Q484" i="24"/>
  <c r="O484" i="24"/>
  <c r="S483" i="24"/>
  <c r="Q483" i="24"/>
  <c r="O483" i="24"/>
  <c r="S482" i="24"/>
  <c r="Q482" i="24"/>
  <c r="O482" i="24"/>
  <c r="S481" i="24"/>
  <c r="Q481" i="24"/>
  <c r="O481" i="24"/>
  <c r="S480" i="24"/>
  <c r="Q480" i="24"/>
  <c r="O480" i="24"/>
  <c r="S479" i="24"/>
  <c r="Q479" i="24"/>
  <c r="O479" i="24"/>
  <c r="S478" i="24"/>
  <c r="Q478" i="24"/>
  <c r="O478" i="24"/>
  <c r="S477" i="24"/>
  <c r="Q477" i="24"/>
  <c r="O477" i="24"/>
  <c r="S476" i="24"/>
  <c r="Q476" i="24"/>
  <c r="O476" i="24"/>
  <c r="S475" i="24"/>
  <c r="Q475" i="24"/>
  <c r="O475" i="24"/>
  <c r="S474" i="24"/>
  <c r="Q474" i="24"/>
  <c r="O474" i="24"/>
  <c r="S473" i="24"/>
  <c r="Q473" i="24"/>
  <c r="O473" i="24"/>
  <c r="S472" i="24"/>
  <c r="Q472" i="24"/>
  <c r="O472" i="24"/>
  <c r="S471" i="24"/>
  <c r="Q471" i="24"/>
  <c r="O471" i="24"/>
  <c r="S470" i="24"/>
  <c r="Q470" i="24"/>
  <c r="O470" i="24"/>
  <c r="S469" i="24"/>
  <c r="Q469" i="24"/>
  <c r="O469" i="24"/>
  <c r="S468" i="24"/>
  <c r="Q468" i="24"/>
  <c r="O468" i="24"/>
  <c r="S467" i="24"/>
  <c r="Q467" i="24"/>
  <c r="O467" i="24"/>
  <c r="S466" i="24"/>
  <c r="Q466" i="24"/>
  <c r="O466" i="24"/>
  <c r="S465" i="24"/>
  <c r="Q465" i="24"/>
  <c r="O465" i="24"/>
  <c r="S464" i="24"/>
  <c r="Q464" i="24"/>
  <c r="O464" i="24"/>
  <c r="S463" i="24"/>
  <c r="Q463" i="24"/>
  <c r="O463" i="24"/>
  <c r="S462" i="24"/>
  <c r="Q462" i="24"/>
  <c r="O462" i="24"/>
  <c r="S461" i="24"/>
  <c r="Q461" i="24"/>
  <c r="O461" i="24"/>
  <c r="S460" i="24"/>
  <c r="Q460" i="24"/>
  <c r="O460" i="24"/>
  <c r="S459" i="24"/>
  <c r="Q459" i="24"/>
  <c r="O459" i="24"/>
  <c r="S458" i="24"/>
  <c r="Q458" i="24"/>
  <c r="O458" i="24"/>
  <c r="S457" i="24"/>
  <c r="Q457" i="24"/>
  <c r="O457" i="24"/>
  <c r="S456" i="24"/>
  <c r="Q456" i="24"/>
  <c r="O456" i="24"/>
  <c r="S455" i="24"/>
  <c r="Q455" i="24"/>
  <c r="O455" i="24"/>
  <c r="S454" i="24"/>
  <c r="Q454" i="24"/>
  <c r="O454" i="24"/>
  <c r="S453" i="24"/>
  <c r="Q453" i="24"/>
  <c r="O453" i="24"/>
  <c r="S452" i="24"/>
  <c r="Q452" i="24"/>
  <c r="O452" i="24"/>
  <c r="S451" i="24"/>
  <c r="Q451" i="24"/>
  <c r="O451" i="24"/>
  <c r="S450" i="24"/>
  <c r="Q450" i="24"/>
  <c r="O450" i="24"/>
  <c r="S449" i="24"/>
  <c r="Q449" i="24"/>
  <c r="O449" i="24"/>
  <c r="S448" i="24"/>
  <c r="Q448" i="24"/>
  <c r="O448" i="24"/>
  <c r="S447" i="24"/>
  <c r="Q447" i="24"/>
  <c r="O447" i="24"/>
  <c r="S446" i="24"/>
  <c r="Q446" i="24"/>
  <c r="O446" i="24"/>
  <c r="S445" i="24"/>
  <c r="Q445" i="24"/>
  <c r="O445" i="24"/>
  <c r="S444" i="24"/>
  <c r="Q444" i="24"/>
  <c r="O444" i="24"/>
  <c r="S443" i="24"/>
  <c r="Q443" i="24"/>
  <c r="O443" i="24"/>
  <c r="S442" i="24"/>
  <c r="Q442" i="24"/>
  <c r="O442" i="24"/>
  <c r="S441" i="24"/>
  <c r="Q441" i="24"/>
  <c r="O441" i="24"/>
  <c r="S440" i="24"/>
  <c r="Q440" i="24"/>
  <c r="O440" i="24"/>
  <c r="S439" i="24"/>
  <c r="Q439" i="24"/>
  <c r="O439" i="24"/>
  <c r="S438" i="24"/>
  <c r="Q438" i="24"/>
  <c r="O438" i="24"/>
  <c r="S437" i="24"/>
  <c r="Q437" i="24"/>
  <c r="O437" i="24"/>
  <c r="S436" i="24"/>
  <c r="Q436" i="24"/>
  <c r="O436" i="24"/>
  <c r="S435" i="24"/>
  <c r="Q435" i="24"/>
  <c r="O435" i="24"/>
  <c r="S434" i="24"/>
  <c r="Q434" i="24"/>
  <c r="O434" i="24"/>
  <c r="S433" i="24"/>
  <c r="Q433" i="24"/>
  <c r="O433" i="24"/>
  <c r="S432" i="24"/>
  <c r="Q432" i="24"/>
  <c r="O432" i="24"/>
  <c r="S431" i="24"/>
  <c r="Q431" i="24"/>
  <c r="O431" i="24"/>
  <c r="S430" i="24"/>
  <c r="Q430" i="24"/>
  <c r="O430" i="24"/>
  <c r="S429" i="24"/>
  <c r="Q429" i="24"/>
  <c r="O429" i="24"/>
  <c r="S428" i="24"/>
  <c r="Q428" i="24"/>
  <c r="O428" i="24"/>
  <c r="S427" i="24"/>
  <c r="Q427" i="24"/>
  <c r="O427" i="24"/>
  <c r="S426" i="24"/>
  <c r="Q426" i="24"/>
  <c r="O426" i="24"/>
  <c r="S425" i="24"/>
  <c r="Q425" i="24"/>
  <c r="O425" i="24"/>
  <c r="S424" i="24"/>
  <c r="Q424" i="24"/>
  <c r="O424" i="24"/>
  <c r="S423" i="24"/>
  <c r="Q423" i="24"/>
  <c r="O423" i="24"/>
  <c r="S422" i="24"/>
  <c r="Q422" i="24"/>
  <c r="O422" i="24"/>
  <c r="S421" i="24"/>
  <c r="Q421" i="24"/>
  <c r="O421" i="24"/>
  <c r="S420" i="24"/>
  <c r="Q420" i="24"/>
  <c r="O420" i="24"/>
  <c r="S419" i="24"/>
  <c r="Q419" i="24"/>
  <c r="O419" i="24"/>
  <c r="S418" i="24"/>
  <c r="Q418" i="24"/>
  <c r="O418" i="24"/>
  <c r="S417" i="24"/>
  <c r="Q417" i="24"/>
  <c r="O417" i="24"/>
  <c r="S416" i="24"/>
  <c r="Q416" i="24"/>
  <c r="O416" i="24"/>
  <c r="S415" i="24"/>
  <c r="Q415" i="24"/>
  <c r="O415" i="24"/>
  <c r="S414" i="24"/>
  <c r="Q414" i="24"/>
  <c r="O414" i="24"/>
  <c r="S413" i="24"/>
  <c r="Q413" i="24"/>
  <c r="O413" i="24"/>
  <c r="S412" i="24"/>
  <c r="Q412" i="24"/>
  <c r="O412" i="24"/>
  <c r="S411" i="24"/>
  <c r="Q411" i="24"/>
  <c r="O411" i="24"/>
  <c r="S410" i="24"/>
  <c r="Q410" i="24"/>
  <c r="O410" i="24"/>
  <c r="S409" i="24"/>
  <c r="Q409" i="24"/>
  <c r="O409" i="24"/>
  <c r="S408" i="24"/>
  <c r="Q408" i="24"/>
  <c r="O408" i="24"/>
  <c r="S407" i="24"/>
  <c r="Q407" i="24"/>
  <c r="O407" i="24"/>
  <c r="S406" i="24"/>
  <c r="Q406" i="24"/>
  <c r="O406" i="24"/>
  <c r="S405" i="24"/>
  <c r="Q405" i="24"/>
  <c r="O405" i="24"/>
  <c r="S404" i="24"/>
  <c r="Q404" i="24"/>
  <c r="O404" i="24"/>
  <c r="S403" i="24"/>
  <c r="Q403" i="24"/>
  <c r="O403" i="24"/>
  <c r="S402" i="24"/>
  <c r="Q402" i="24"/>
  <c r="O402" i="24"/>
  <c r="S401" i="24"/>
  <c r="Q401" i="24"/>
  <c r="O401" i="24"/>
  <c r="S400" i="24"/>
  <c r="Q400" i="24"/>
  <c r="O400" i="24"/>
  <c r="S399" i="24"/>
  <c r="Q399" i="24"/>
  <c r="O399" i="24"/>
  <c r="S398" i="24"/>
  <c r="Q398" i="24"/>
  <c r="O398" i="24"/>
  <c r="S397" i="24"/>
  <c r="Q397" i="24"/>
  <c r="O397" i="24"/>
  <c r="S396" i="24"/>
  <c r="Q396" i="24"/>
  <c r="O396" i="24"/>
  <c r="S395" i="24"/>
  <c r="Q395" i="24"/>
  <c r="O395" i="24"/>
  <c r="S394" i="24"/>
  <c r="Q394" i="24"/>
  <c r="O394" i="24"/>
  <c r="S393" i="24"/>
  <c r="Q393" i="24"/>
  <c r="O393" i="24"/>
  <c r="S392" i="24"/>
  <c r="Q392" i="24"/>
  <c r="O392" i="24"/>
  <c r="S391" i="24"/>
  <c r="Q391" i="24"/>
  <c r="O391" i="24"/>
  <c r="S390" i="24"/>
  <c r="Q390" i="24"/>
  <c r="O390" i="24"/>
  <c r="S389" i="24"/>
  <c r="Q389" i="24"/>
  <c r="O389" i="24"/>
  <c r="S388" i="24"/>
  <c r="Q388" i="24"/>
  <c r="O388" i="24"/>
  <c r="S387" i="24"/>
  <c r="Q387" i="24"/>
  <c r="O387" i="24"/>
  <c r="S386" i="24"/>
  <c r="Q386" i="24"/>
  <c r="O386" i="24"/>
  <c r="S385" i="24"/>
  <c r="Q385" i="24"/>
  <c r="O385" i="24"/>
  <c r="S384" i="24"/>
  <c r="Q384" i="24"/>
  <c r="O384" i="24"/>
  <c r="S383" i="24"/>
  <c r="Q383" i="24"/>
  <c r="O383" i="24"/>
  <c r="S382" i="24"/>
  <c r="Q382" i="24"/>
  <c r="O382" i="24"/>
  <c r="S381" i="24"/>
  <c r="Q381" i="24"/>
  <c r="O381" i="24"/>
  <c r="S380" i="24"/>
  <c r="Q380" i="24"/>
  <c r="O380" i="24"/>
  <c r="S379" i="24"/>
  <c r="Q379" i="24"/>
  <c r="O379" i="24"/>
  <c r="S378" i="24"/>
  <c r="Q378" i="24"/>
  <c r="O378" i="24"/>
  <c r="S377" i="24"/>
  <c r="Q377" i="24"/>
  <c r="O377" i="24"/>
  <c r="S376" i="24"/>
  <c r="Q376" i="24"/>
  <c r="O376" i="24"/>
  <c r="S375" i="24"/>
  <c r="Q375" i="24"/>
  <c r="O375" i="24"/>
  <c r="S374" i="24"/>
  <c r="Q374" i="24"/>
  <c r="O374" i="24"/>
  <c r="S373" i="24"/>
  <c r="Q373" i="24"/>
  <c r="O373" i="24"/>
  <c r="S372" i="24"/>
  <c r="Q372" i="24"/>
  <c r="O372" i="24"/>
  <c r="S371" i="24"/>
  <c r="Q371" i="24"/>
  <c r="O371" i="24"/>
  <c r="S370" i="24"/>
  <c r="Q370" i="24"/>
  <c r="O370" i="24"/>
  <c r="S369" i="24"/>
  <c r="Q369" i="24"/>
  <c r="O369" i="24"/>
  <c r="S368" i="24"/>
  <c r="Q368" i="24"/>
  <c r="O368" i="24"/>
  <c r="S367" i="24"/>
  <c r="Q367" i="24"/>
  <c r="O367" i="24"/>
  <c r="S366" i="24"/>
  <c r="Q366" i="24"/>
  <c r="O366" i="24"/>
  <c r="S365" i="24"/>
  <c r="Q365" i="24"/>
  <c r="O365" i="24"/>
  <c r="S364" i="24"/>
  <c r="Q364" i="24"/>
  <c r="O364" i="24"/>
  <c r="S363" i="24"/>
  <c r="Q363" i="24"/>
  <c r="O363" i="24"/>
  <c r="S362" i="24"/>
  <c r="Q362" i="24"/>
  <c r="O362" i="24"/>
  <c r="S361" i="24"/>
  <c r="Q361" i="24"/>
  <c r="O361" i="24"/>
  <c r="S360" i="24"/>
  <c r="Q360" i="24"/>
  <c r="O360" i="24"/>
  <c r="S359" i="24"/>
  <c r="Q359" i="24"/>
  <c r="O359" i="24"/>
  <c r="S358" i="24"/>
  <c r="Q358" i="24"/>
  <c r="O358" i="24"/>
  <c r="S357" i="24"/>
  <c r="Q357" i="24"/>
  <c r="O357" i="24"/>
  <c r="S356" i="24"/>
  <c r="Q356" i="24"/>
  <c r="O356" i="24"/>
  <c r="S355" i="24"/>
  <c r="Q355" i="24"/>
  <c r="O355" i="24"/>
  <c r="S354" i="24"/>
  <c r="Q354" i="24"/>
  <c r="O354" i="24"/>
  <c r="S353" i="24"/>
  <c r="Q353" i="24"/>
  <c r="O353" i="24"/>
  <c r="S352" i="24"/>
  <c r="Q352" i="24"/>
  <c r="O352" i="24"/>
  <c r="S351" i="24"/>
  <c r="Q351" i="24"/>
  <c r="O351" i="24"/>
  <c r="S350" i="24"/>
  <c r="O350" i="24"/>
  <c r="J350" i="24"/>
  <c r="Q350" i="24" s="1"/>
  <c r="S349" i="24"/>
  <c r="O349" i="24"/>
  <c r="J349" i="24"/>
  <c r="Q349" i="24" s="1"/>
  <c r="S348" i="24"/>
  <c r="Q348" i="24"/>
  <c r="O348" i="24"/>
  <c r="S347" i="24"/>
  <c r="Q347" i="24"/>
  <c r="O347" i="24"/>
  <c r="S346" i="24"/>
  <c r="Q346" i="24"/>
  <c r="O346" i="24"/>
  <c r="S345" i="24"/>
  <c r="Q345" i="24"/>
  <c r="O345" i="24"/>
  <c r="S344" i="24"/>
  <c r="Q344" i="24"/>
  <c r="O344" i="24"/>
  <c r="S343" i="24"/>
  <c r="Q343" i="24"/>
  <c r="O343" i="24"/>
  <c r="S342" i="24"/>
  <c r="Q342" i="24"/>
  <c r="O342" i="24"/>
  <c r="S341" i="24"/>
  <c r="Q341" i="24"/>
  <c r="O341" i="24"/>
  <c r="S340" i="24"/>
  <c r="Q340" i="24"/>
  <c r="O340" i="24"/>
  <c r="S339" i="24"/>
  <c r="Q339" i="24"/>
  <c r="O339" i="24"/>
  <c r="S338" i="24"/>
  <c r="Q338" i="24"/>
  <c r="O338" i="24"/>
  <c r="S337" i="24"/>
  <c r="Q337" i="24"/>
  <c r="M337" i="24"/>
  <c r="L337" i="24"/>
  <c r="K337" i="24"/>
  <c r="S336" i="24"/>
  <c r="Q336" i="24"/>
  <c r="O336" i="24"/>
  <c r="S335" i="24"/>
  <c r="Q335" i="24"/>
  <c r="M335" i="24"/>
  <c r="L335" i="24"/>
  <c r="K335" i="24"/>
  <c r="O335" i="24" s="1"/>
  <c r="S334" i="24"/>
  <c r="Q334" i="24"/>
  <c r="O334" i="24"/>
  <c r="S333" i="24"/>
  <c r="Q333" i="24"/>
  <c r="O333" i="24"/>
  <c r="S332" i="24"/>
  <c r="Q332" i="24"/>
  <c r="M332" i="24"/>
  <c r="O332" i="24" s="1"/>
  <c r="S331" i="24"/>
  <c r="Q331" i="24"/>
  <c r="O331" i="24"/>
  <c r="M331" i="24"/>
  <c r="S330" i="24"/>
  <c r="Q330" i="24"/>
  <c r="O330" i="24"/>
  <c r="S329" i="24"/>
  <c r="Q329" i="24"/>
  <c r="O329" i="24"/>
  <c r="S328" i="24"/>
  <c r="Q328" i="24"/>
  <c r="M328" i="24"/>
  <c r="L328" i="24"/>
  <c r="K328" i="24"/>
  <c r="O328" i="24" s="1"/>
  <c r="S327" i="24"/>
  <c r="Q327" i="24"/>
  <c r="O327" i="24"/>
  <c r="M327" i="24"/>
  <c r="S326" i="24"/>
  <c r="Q326" i="24"/>
  <c r="O326" i="24"/>
  <c r="S325" i="24"/>
  <c r="Q325" i="24"/>
  <c r="O325" i="24"/>
  <c r="S324" i="24"/>
  <c r="Q324" i="24"/>
  <c r="O324" i="24"/>
  <c r="S323" i="24"/>
  <c r="Q323" i="24"/>
  <c r="O323" i="24"/>
  <c r="S322" i="24"/>
  <c r="Q322" i="24"/>
  <c r="O322" i="24"/>
  <c r="S321" i="24"/>
  <c r="Q321" i="24"/>
  <c r="O321" i="24"/>
  <c r="S320" i="24"/>
  <c r="Q320" i="24"/>
  <c r="O320" i="24"/>
  <c r="S319" i="24"/>
  <c r="Q319" i="24"/>
  <c r="O319" i="24"/>
  <c r="S318" i="24"/>
  <c r="Q318" i="24"/>
  <c r="O318" i="24"/>
  <c r="S317" i="24"/>
  <c r="Q317" i="24"/>
  <c r="O317" i="24"/>
  <c r="S316" i="24"/>
  <c r="Q316" i="24"/>
  <c r="O316" i="24"/>
  <c r="S315" i="24"/>
  <c r="Q315" i="24"/>
  <c r="O315" i="24"/>
  <c r="S314" i="24"/>
  <c r="Q314" i="24"/>
  <c r="O314" i="24"/>
  <c r="S313" i="24"/>
  <c r="Q313" i="24"/>
  <c r="O313" i="24"/>
  <c r="S312" i="24"/>
  <c r="Q312" i="24"/>
  <c r="O312" i="24"/>
  <c r="S311" i="24"/>
  <c r="Q311" i="24"/>
  <c r="O311" i="24"/>
  <c r="S310" i="24"/>
  <c r="Q310" i="24"/>
  <c r="O310" i="24"/>
  <c r="S309" i="24"/>
  <c r="Q309" i="24"/>
  <c r="O309" i="24"/>
  <c r="S308" i="24"/>
  <c r="Q308" i="24"/>
  <c r="O308" i="24"/>
  <c r="S307" i="24"/>
  <c r="Q307" i="24"/>
  <c r="O307" i="24"/>
  <c r="S306" i="24"/>
  <c r="Q306" i="24"/>
  <c r="O306" i="24"/>
  <c r="S305" i="24"/>
  <c r="Q305" i="24"/>
  <c r="O305" i="24"/>
  <c r="S304" i="24"/>
  <c r="Q304" i="24"/>
  <c r="O304" i="24"/>
  <c r="S303" i="24"/>
  <c r="Q303" i="24"/>
  <c r="O303" i="24"/>
  <c r="S302" i="24"/>
  <c r="Q302" i="24"/>
  <c r="O302" i="24"/>
  <c r="S301" i="24"/>
  <c r="Q301" i="24"/>
  <c r="O301" i="24"/>
  <c r="S300" i="24"/>
  <c r="Q300" i="24"/>
  <c r="O300" i="24"/>
  <c r="S299" i="24"/>
  <c r="Q299" i="24"/>
  <c r="O299" i="24"/>
  <c r="S298" i="24"/>
  <c r="Q298" i="24"/>
  <c r="O298" i="24"/>
  <c r="S297" i="24"/>
  <c r="Q297" i="24"/>
  <c r="O297" i="24"/>
  <c r="S296" i="24"/>
  <c r="Q296" i="24"/>
  <c r="O296" i="24"/>
  <c r="S295" i="24"/>
  <c r="Q295" i="24"/>
  <c r="O295" i="24"/>
  <c r="S294" i="24"/>
  <c r="Q294" i="24"/>
  <c r="O294" i="24"/>
  <c r="S293" i="24"/>
  <c r="Q293" i="24"/>
  <c r="O293" i="24"/>
  <c r="S292" i="24"/>
  <c r="Q292" i="24"/>
  <c r="O292" i="24"/>
  <c r="S291" i="24"/>
  <c r="Q291" i="24"/>
  <c r="O291" i="24"/>
  <c r="S290" i="24"/>
  <c r="Q290" i="24"/>
  <c r="O290" i="24"/>
  <c r="S289" i="24"/>
  <c r="Q289" i="24"/>
  <c r="O289" i="24"/>
  <c r="S288" i="24"/>
  <c r="Q288" i="24"/>
  <c r="O288" i="24"/>
  <c r="S287" i="24"/>
  <c r="Q287" i="24"/>
  <c r="O287" i="24"/>
  <c r="S286" i="24"/>
  <c r="Q286" i="24"/>
  <c r="O286" i="24"/>
  <c r="S285" i="24"/>
  <c r="Q285" i="24"/>
  <c r="O285" i="24"/>
  <c r="S284" i="24"/>
  <c r="Q284" i="24"/>
  <c r="O284" i="24"/>
  <c r="S283" i="24"/>
  <c r="Q283" i="24"/>
  <c r="O283" i="24"/>
  <c r="S282" i="24"/>
  <c r="Q282" i="24"/>
  <c r="O282" i="24"/>
  <c r="S281" i="24"/>
  <c r="Q281" i="24"/>
  <c r="O281" i="24"/>
  <c r="S280" i="24"/>
  <c r="Q280" i="24"/>
  <c r="O280" i="24"/>
  <c r="S279" i="24"/>
  <c r="Q279" i="24"/>
  <c r="O279" i="24"/>
  <c r="S278" i="24"/>
  <c r="Q278" i="24"/>
  <c r="O278" i="24"/>
  <c r="S277" i="24"/>
  <c r="Q277" i="24"/>
  <c r="O277" i="24"/>
  <c r="S276" i="24"/>
  <c r="Q276" i="24"/>
  <c r="O276" i="24"/>
  <c r="S275" i="24"/>
  <c r="Q275" i="24"/>
  <c r="O275" i="24"/>
  <c r="S274" i="24"/>
  <c r="Q274" i="24"/>
  <c r="O274" i="24"/>
  <c r="S273" i="24"/>
  <c r="Q273" i="24"/>
  <c r="O273" i="24"/>
  <c r="S272" i="24"/>
  <c r="Q272" i="24"/>
  <c r="O272" i="24"/>
  <c r="S271" i="24"/>
  <c r="Q271" i="24"/>
  <c r="O271" i="24"/>
  <c r="S270" i="24"/>
  <c r="Q270" i="24"/>
  <c r="O270" i="24"/>
  <c r="S269" i="24"/>
  <c r="Q269" i="24"/>
  <c r="O269" i="24"/>
  <c r="S268" i="24"/>
  <c r="Q268" i="24"/>
  <c r="O268" i="24"/>
  <c r="S267" i="24"/>
  <c r="Q267" i="24"/>
  <c r="O267" i="24"/>
  <c r="S266" i="24"/>
  <c r="Q266" i="24"/>
  <c r="O266" i="24"/>
  <c r="S265" i="24"/>
  <c r="Q265" i="24"/>
  <c r="O265" i="24"/>
  <c r="S264" i="24"/>
  <c r="Q264" i="24"/>
  <c r="O264" i="24"/>
  <c r="S263" i="24"/>
  <c r="Q263" i="24"/>
  <c r="O263" i="24"/>
  <c r="S262" i="24"/>
  <c r="Q262" i="24"/>
  <c r="O262" i="24"/>
  <c r="S261" i="24"/>
  <c r="Q261" i="24"/>
  <c r="O261" i="24"/>
  <c r="S260" i="24"/>
  <c r="Q260" i="24"/>
  <c r="O260" i="24"/>
  <c r="S259" i="24"/>
  <c r="Q259" i="24"/>
  <c r="O259" i="24"/>
  <c r="S258" i="24"/>
  <c r="Q258" i="24"/>
  <c r="O258" i="24"/>
  <c r="S257" i="24"/>
  <c r="Q257" i="24"/>
  <c r="O257" i="24"/>
  <c r="S256" i="24"/>
  <c r="Q256" i="24"/>
  <c r="O256" i="24"/>
  <c r="S255" i="24"/>
  <c r="O255" i="24"/>
  <c r="J255" i="24"/>
  <c r="Q255" i="24" s="1"/>
  <c r="S254" i="24"/>
  <c r="O254" i="24"/>
  <c r="J254" i="24"/>
  <c r="Q254" i="24" s="1"/>
  <c r="S253" i="24"/>
  <c r="Q253" i="24"/>
  <c r="O253" i="24"/>
  <c r="J253" i="24"/>
  <c r="S252" i="24"/>
  <c r="Q252" i="24"/>
  <c r="O252" i="24"/>
  <c r="J252" i="24"/>
  <c r="S251" i="24"/>
  <c r="O251" i="24"/>
  <c r="J251" i="24"/>
  <c r="Q251" i="24" s="1"/>
  <c r="S250" i="24"/>
  <c r="O250" i="24"/>
  <c r="J250" i="24"/>
  <c r="Q250" i="24" s="1"/>
  <c r="S249" i="24"/>
  <c r="Q249" i="24"/>
  <c r="O249" i="24"/>
  <c r="J249" i="24"/>
  <c r="S248" i="24"/>
  <c r="O248" i="24"/>
  <c r="J248" i="24"/>
  <c r="Q248" i="24" s="1"/>
  <c r="S247" i="24"/>
  <c r="Q247" i="24"/>
  <c r="O247" i="24"/>
  <c r="J247" i="24"/>
  <c r="S246" i="24"/>
  <c r="O246" i="24"/>
  <c r="J246" i="24"/>
  <c r="Q246" i="24" s="1"/>
  <c r="S245" i="24"/>
  <c r="O245" i="24"/>
  <c r="J245" i="24"/>
  <c r="Q245" i="24" s="1"/>
  <c r="S244" i="24"/>
  <c r="Q244" i="24"/>
  <c r="O244" i="24"/>
  <c r="S243" i="24"/>
  <c r="Q243" i="24"/>
  <c r="O243" i="24"/>
  <c r="S242" i="24"/>
  <c r="Q242" i="24"/>
  <c r="O242" i="24"/>
  <c r="S241" i="24"/>
  <c r="Q241" i="24"/>
  <c r="O241" i="24"/>
  <c r="S240" i="24"/>
  <c r="Q240" i="24"/>
  <c r="O240" i="24"/>
  <c r="S239" i="24"/>
  <c r="Q239" i="24"/>
  <c r="O239" i="24"/>
  <c r="S238" i="24"/>
  <c r="Q238" i="24"/>
  <c r="O238" i="24"/>
  <c r="S237" i="24"/>
  <c r="Q237" i="24"/>
  <c r="O237" i="24"/>
  <c r="S236" i="24"/>
  <c r="Q236" i="24"/>
  <c r="O236" i="24"/>
  <c r="S235" i="24"/>
  <c r="Q235" i="24"/>
  <c r="O235" i="24"/>
  <c r="S234" i="24"/>
  <c r="Q234" i="24"/>
  <c r="O234" i="24"/>
  <c r="S233" i="24"/>
  <c r="Q233" i="24"/>
  <c r="O233" i="24"/>
  <c r="S232" i="24"/>
  <c r="Q232" i="24"/>
  <c r="O232" i="24"/>
  <c r="S231" i="24"/>
  <c r="Q231" i="24"/>
  <c r="O231" i="24"/>
  <c r="S230" i="24"/>
  <c r="Q230" i="24"/>
  <c r="O230" i="24"/>
  <c r="S229" i="24"/>
  <c r="Q229" i="24"/>
  <c r="O229" i="24"/>
  <c r="S228" i="24"/>
  <c r="Q228" i="24"/>
  <c r="O228" i="24"/>
  <c r="S227" i="24"/>
  <c r="Q227" i="24"/>
  <c r="O227" i="24"/>
  <c r="S226" i="24"/>
  <c r="Q226" i="24"/>
  <c r="O226" i="24"/>
  <c r="J226" i="24"/>
  <c r="S225" i="24"/>
  <c r="Q225" i="24"/>
  <c r="O225" i="24"/>
  <c r="J225" i="24"/>
  <c r="S224" i="24"/>
  <c r="O224" i="24"/>
  <c r="J224" i="24"/>
  <c r="Q224" i="24" s="1"/>
  <c r="S223" i="24"/>
  <c r="Q223" i="24"/>
  <c r="O223" i="24"/>
  <c r="J223" i="24"/>
  <c r="S222" i="24"/>
  <c r="Q222" i="24"/>
  <c r="O222" i="24"/>
  <c r="J222" i="24"/>
  <c r="S221" i="24"/>
  <c r="O221" i="24"/>
  <c r="J221" i="24"/>
  <c r="Q221" i="24" s="1"/>
  <c r="S220" i="24"/>
  <c r="O220" i="24"/>
  <c r="J220" i="24"/>
  <c r="Q220" i="24" s="1"/>
  <c r="S219" i="24"/>
  <c r="Q219" i="24"/>
  <c r="O219" i="24"/>
  <c r="J219" i="24"/>
  <c r="S218" i="24"/>
  <c r="O218" i="24"/>
  <c r="J218" i="24"/>
  <c r="Q218" i="24" s="1"/>
  <c r="S217" i="24"/>
  <c r="O217" i="24"/>
  <c r="J217" i="24"/>
  <c r="Q217" i="24" s="1"/>
  <c r="S216" i="24"/>
  <c r="O216" i="24"/>
  <c r="J216" i="24"/>
  <c r="Q216" i="24" s="1"/>
  <c r="S215" i="24"/>
  <c r="Q215" i="24"/>
  <c r="O215" i="24"/>
  <c r="S214" i="24"/>
  <c r="Q214" i="24"/>
  <c r="O214" i="24"/>
  <c r="S213" i="24"/>
  <c r="Q213" i="24"/>
  <c r="O213" i="24"/>
  <c r="S212" i="24"/>
  <c r="Q212" i="24"/>
  <c r="O212" i="24"/>
  <c r="S211" i="24"/>
  <c r="Q211" i="24"/>
  <c r="O211" i="24"/>
  <c r="S210" i="24"/>
  <c r="Q210" i="24"/>
  <c r="O210" i="24"/>
  <c r="S209" i="24"/>
  <c r="Q209" i="24"/>
  <c r="O209" i="24"/>
  <c r="S208" i="24"/>
  <c r="Q208" i="24"/>
  <c r="O208" i="24"/>
  <c r="S207" i="24"/>
  <c r="Q207" i="24"/>
  <c r="O207" i="24"/>
  <c r="S206" i="24"/>
  <c r="Q206" i="24"/>
  <c r="O206" i="24"/>
  <c r="S205" i="24"/>
  <c r="Q205" i="24"/>
  <c r="O205" i="24"/>
  <c r="S204" i="24"/>
  <c r="Q204" i="24"/>
  <c r="O204" i="24"/>
  <c r="S203" i="24"/>
  <c r="Q203" i="24"/>
  <c r="O203" i="24"/>
  <c r="S202" i="24"/>
  <c r="Q202" i="24"/>
  <c r="O202" i="24"/>
  <c r="S201" i="24"/>
  <c r="Q201" i="24"/>
  <c r="O201" i="24"/>
  <c r="S200" i="24"/>
  <c r="Q200" i="24"/>
  <c r="O200" i="24"/>
  <c r="S199" i="24"/>
  <c r="Q199" i="24"/>
  <c r="O199" i="24"/>
  <c r="S198" i="24"/>
  <c r="Q198" i="24"/>
  <c r="O198" i="24"/>
  <c r="S197" i="24"/>
  <c r="Q197" i="24"/>
  <c r="O197" i="24"/>
  <c r="S196" i="24"/>
  <c r="Q196" i="24"/>
  <c r="O196" i="24"/>
  <c r="S195" i="24"/>
  <c r="Q195" i="24"/>
  <c r="O195" i="24"/>
  <c r="S194" i="24"/>
  <c r="Q194" i="24"/>
  <c r="O194" i="24"/>
  <c r="S193" i="24"/>
  <c r="Q193" i="24"/>
  <c r="O193" i="24"/>
  <c r="S192" i="24"/>
  <c r="Q192" i="24"/>
  <c r="O192" i="24"/>
  <c r="S191" i="24"/>
  <c r="Q191" i="24"/>
  <c r="O191" i="24"/>
  <c r="S190" i="24"/>
  <c r="Q190" i="24"/>
  <c r="O190" i="24"/>
  <c r="S189" i="24"/>
  <c r="Q189" i="24"/>
  <c r="O189" i="24"/>
  <c r="S188" i="24"/>
  <c r="Q188" i="24"/>
  <c r="O188" i="24"/>
  <c r="S187" i="24"/>
  <c r="Q187" i="24"/>
  <c r="O187" i="24"/>
  <c r="S186" i="24"/>
  <c r="Q186" i="24"/>
  <c r="O186" i="24"/>
  <c r="S185" i="24"/>
  <c r="Q185" i="24"/>
  <c r="O185" i="24"/>
  <c r="S184" i="24"/>
  <c r="Q184" i="24"/>
  <c r="O184" i="24"/>
  <c r="S183" i="24"/>
  <c r="Q183" i="24"/>
  <c r="O183" i="24"/>
  <c r="S182" i="24"/>
  <c r="Q182" i="24"/>
  <c r="O182" i="24"/>
  <c r="S181" i="24"/>
  <c r="Q181" i="24"/>
  <c r="O181" i="24"/>
  <c r="S180" i="24"/>
  <c r="Q180" i="24"/>
  <c r="O180" i="24"/>
  <c r="S179" i="24"/>
  <c r="Q179" i="24"/>
  <c r="O179" i="24"/>
  <c r="S178" i="24"/>
  <c r="Q178" i="24"/>
  <c r="O178" i="24"/>
  <c r="S177" i="24"/>
  <c r="Q177" i="24"/>
  <c r="O177" i="24"/>
  <c r="S176" i="24"/>
  <c r="Q176" i="24"/>
  <c r="O176" i="24"/>
  <c r="S175" i="24"/>
  <c r="Q175" i="24"/>
  <c r="O175" i="24"/>
  <c r="S174" i="24"/>
  <c r="Q174" i="24"/>
  <c r="O174" i="24"/>
  <c r="S173" i="24"/>
  <c r="Q173" i="24"/>
  <c r="O173" i="24"/>
  <c r="S172" i="24"/>
  <c r="Q172" i="24"/>
  <c r="O172" i="24"/>
  <c r="S171" i="24"/>
  <c r="Q171" i="24"/>
  <c r="O171" i="24"/>
  <c r="S170" i="24"/>
  <c r="Q170" i="24"/>
  <c r="O170" i="24"/>
  <c r="S169" i="24"/>
  <c r="Q169" i="24"/>
  <c r="O169" i="24"/>
  <c r="S168" i="24"/>
  <c r="Q168" i="24"/>
  <c r="O168" i="24"/>
  <c r="S167" i="24"/>
  <c r="Q167" i="24"/>
  <c r="O167" i="24"/>
  <c r="S166" i="24"/>
  <c r="Q166" i="24"/>
  <c r="O166" i="24"/>
  <c r="S165" i="24"/>
  <c r="Q165" i="24"/>
  <c r="O165" i="24"/>
  <c r="S164" i="24"/>
  <c r="Q164" i="24"/>
  <c r="O164" i="24"/>
  <c r="S163" i="24"/>
  <c r="Q163" i="24"/>
  <c r="O163" i="24"/>
  <c r="S162" i="24"/>
  <c r="Q162" i="24"/>
  <c r="O162" i="24"/>
  <c r="S161" i="24"/>
  <c r="Q161" i="24"/>
  <c r="O161" i="24"/>
  <c r="S160" i="24"/>
  <c r="Q160" i="24"/>
  <c r="O160" i="24"/>
  <c r="S159" i="24"/>
  <c r="Q159" i="24"/>
  <c r="O159" i="24"/>
  <c r="S158" i="24"/>
  <c r="Q158" i="24"/>
  <c r="O158" i="24"/>
  <c r="S157" i="24"/>
  <c r="Q157" i="24"/>
  <c r="O157" i="24"/>
  <c r="S156" i="24"/>
  <c r="Q156" i="24"/>
  <c r="O156" i="24"/>
  <c r="S155" i="24"/>
  <c r="Q155" i="24"/>
  <c r="O155" i="24"/>
  <c r="S154" i="24"/>
  <c r="Q154" i="24"/>
  <c r="O154" i="24"/>
  <c r="S153" i="24"/>
  <c r="Q153" i="24"/>
  <c r="O153" i="24"/>
  <c r="S152" i="24"/>
  <c r="Q152" i="24"/>
  <c r="O152" i="24"/>
  <c r="S151" i="24"/>
  <c r="Q151" i="24"/>
  <c r="O151" i="24"/>
  <c r="S150" i="24"/>
  <c r="Q150" i="24"/>
  <c r="O150" i="24"/>
  <c r="S149" i="24"/>
  <c r="Q149" i="24"/>
  <c r="O149" i="24"/>
  <c r="S148" i="24"/>
  <c r="Q148" i="24"/>
  <c r="O148" i="24"/>
  <c r="S147" i="24"/>
  <c r="Q147" i="24"/>
  <c r="O147" i="24"/>
  <c r="S146" i="24"/>
  <c r="Q146" i="24"/>
  <c r="O146" i="24"/>
  <c r="S145" i="24"/>
  <c r="Q145" i="24"/>
  <c r="O145" i="24"/>
  <c r="S144" i="24"/>
  <c r="Q144" i="24"/>
  <c r="O144" i="24"/>
  <c r="S143" i="24"/>
  <c r="Q143" i="24"/>
  <c r="O143" i="24"/>
  <c r="S142" i="24"/>
  <c r="Q142" i="24"/>
  <c r="O142" i="24"/>
  <c r="S141" i="24"/>
  <c r="Q141" i="24"/>
  <c r="O141" i="24"/>
  <c r="S140" i="24"/>
  <c r="Q140" i="24"/>
  <c r="O140" i="24"/>
  <c r="S139" i="24"/>
  <c r="Q139" i="24"/>
  <c r="O139" i="24"/>
  <c r="S138" i="24"/>
  <c r="Q138" i="24"/>
  <c r="O138" i="24"/>
  <c r="S137" i="24"/>
  <c r="Q137" i="24"/>
  <c r="O137" i="24"/>
  <c r="S136" i="24"/>
  <c r="Q136" i="24"/>
  <c r="O136" i="24"/>
  <c r="S135" i="24"/>
  <c r="Q135" i="24"/>
  <c r="O135" i="24"/>
  <c r="S134" i="24"/>
  <c r="Q134" i="24"/>
  <c r="O134" i="24"/>
  <c r="S133" i="24"/>
  <c r="Q133" i="24"/>
  <c r="O133" i="24"/>
  <c r="S132" i="24"/>
  <c r="Q132" i="24"/>
  <c r="O132" i="24"/>
  <c r="S131" i="24"/>
  <c r="Q131" i="24"/>
  <c r="O131" i="24"/>
  <c r="S130" i="24"/>
  <c r="Q130" i="24"/>
  <c r="O130" i="24"/>
  <c r="S129" i="24"/>
  <c r="Q129" i="24"/>
  <c r="O129" i="24"/>
  <c r="S128" i="24"/>
  <c r="Q128" i="24"/>
  <c r="O128" i="24"/>
  <c r="S127" i="24"/>
  <c r="Q127" i="24"/>
  <c r="O127" i="24"/>
  <c r="S126" i="24"/>
  <c r="Q126" i="24"/>
  <c r="O126" i="24"/>
  <c r="S125" i="24"/>
  <c r="Q125" i="24"/>
  <c r="O125" i="24"/>
  <c r="S124" i="24"/>
  <c r="Q124" i="24"/>
  <c r="O124" i="24"/>
  <c r="S123" i="24"/>
  <c r="Q123" i="24"/>
  <c r="O123" i="24"/>
  <c r="S122" i="24"/>
  <c r="Q122" i="24"/>
  <c r="O122" i="24"/>
  <c r="S121" i="24"/>
  <c r="Q121" i="24"/>
  <c r="O121" i="24"/>
  <c r="S120" i="24"/>
  <c r="Q120" i="24"/>
  <c r="O120" i="24"/>
  <c r="S119" i="24"/>
  <c r="Q119" i="24"/>
  <c r="O119" i="24"/>
  <c r="S118" i="24"/>
  <c r="Q118" i="24"/>
  <c r="O118" i="24"/>
  <c r="S117" i="24"/>
  <c r="Q117" i="24"/>
  <c r="O117" i="24"/>
  <c r="S116" i="24"/>
  <c r="Q116" i="24"/>
  <c r="O116" i="24"/>
  <c r="S115" i="24"/>
  <c r="Q115" i="24"/>
  <c r="O115" i="24"/>
  <c r="S114" i="24"/>
  <c r="Q114" i="24"/>
  <c r="O114" i="24"/>
  <c r="S113" i="24"/>
  <c r="Q113" i="24"/>
  <c r="O113" i="24"/>
  <c r="S112" i="24"/>
  <c r="Q112" i="24"/>
  <c r="O112" i="24"/>
  <c r="S111" i="24"/>
  <c r="Q111" i="24"/>
  <c r="O111" i="24"/>
  <c r="S110" i="24"/>
  <c r="Q110" i="24"/>
  <c r="O110" i="24"/>
  <c r="S109" i="24"/>
  <c r="Q109" i="24"/>
  <c r="O109" i="24"/>
  <c r="S108" i="24"/>
  <c r="Q108" i="24"/>
  <c r="O108" i="24"/>
  <c r="S107" i="24"/>
  <c r="Q107" i="24"/>
  <c r="O107" i="24"/>
  <c r="S106" i="24"/>
  <c r="Q106" i="24"/>
  <c r="O106" i="24"/>
  <c r="S105" i="24"/>
  <c r="Q105" i="24"/>
  <c r="O105" i="24"/>
  <c r="S104" i="24"/>
  <c r="Q104" i="24"/>
  <c r="O104" i="24"/>
  <c r="S103" i="24"/>
  <c r="Q103" i="24"/>
  <c r="O103" i="24"/>
  <c r="S102" i="24"/>
  <c r="Q102" i="24"/>
  <c r="O102" i="24"/>
  <c r="S101" i="24"/>
  <c r="Q101" i="24"/>
  <c r="O101" i="24"/>
  <c r="S100" i="24"/>
  <c r="Q100" i="24"/>
  <c r="O100" i="24"/>
  <c r="S99" i="24"/>
  <c r="Q99" i="24"/>
  <c r="O99" i="24"/>
  <c r="S98" i="24"/>
  <c r="Q98" i="24"/>
  <c r="O98" i="24"/>
  <c r="S97" i="24"/>
  <c r="Q97" i="24"/>
  <c r="O97" i="24"/>
  <c r="S96" i="24"/>
  <c r="Q96" i="24"/>
  <c r="O96" i="24"/>
  <c r="S95" i="24"/>
  <c r="Q95" i="24"/>
  <c r="O95" i="24"/>
  <c r="S94" i="24"/>
  <c r="Q94" i="24"/>
  <c r="O94" i="24"/>
  <c r="S93" i="24"/>
  <c r="Q93" i="24"/>
  <c r="O93" i="24"/>
  <c r="S92" i="24"/>
  <c r="Q92" i="24"/>
  <c r="O92" i="24"/>
  <c r="S91" i="24"/>
  <c r="Q91" i="24"/>
  <c r="O91" i="24"/>
  <c r="S90" i="24"/>
  <c r="Q90" i="24"/>
  <c r="O90" i="24"/>
  <c r="S89" i="24"/>
  <c r="Q89" i="24"/>
  <c r="O89" i="24"/>
  <c r="S88" i="24"/>
  <c r="Q88" i="24"/>
  <c r="O88" i="24"/>
  <c r="S87" i="24"/>
  <c r="Q87" i="24"/>
  <c r="O87" i="24"/>
  <c r="S86" i="24"/>
  <c r="Q86" i="24"/>
  <c r="O86" i="24"/>
  <c r="S85" i="24"/>
  <c r="Q85" i="24"/>
  <c r="O85" i="24"/>
  <c r="S84" i="24"/>
  <c r="Q84" i="24"/>
  <c r="O84" i="24"/>
  <c r="S83" i="24"/>
  <c r="Q83" i="24"/>
  <c r="O83" i="24"/>
  <c r="S82" i="24"/>
  <c r="Q82" i="24"/>
  <c r="O82" i="24"/>
  <c r="S81" i="24"/>
  <c r="Q81" i="24"/>
  <c r="O81" i="24"/>
  <c r="S80" i="24"/>
  <c r="Q80" i="24"/>
  <c r="O80" i="24"/>
  <c r="S79" i="24"/>
  <c r="Q79" i="24"/>
  <c r="O79" i="24"/>
  <c r="S78" i="24"/>
  <c r="Q78" i="24"/>
  <c r="O78" i="24"/>
  <c r="S77" i="24"/>
  <c r="Q77" i="24"/>
  <c r="O77" i="24"/>
  <c r="S76" i="24"/>
  <c r="Q76" i="24"/>
  <c r="O76" i="24"/>
  <c r="S75" i="24"/>
  <c r="Q75" i="24"/>
  <c r="O75" i="24"/>
  <c r="S74" i="24"/>
  <c r="Q74" i="24"/>
  <c r="O74" i="24"/>
  <c r="S73" i="24"/>
  <c r="Q73" i="24"/>
  <c r="O73" i="24"/>
  <c r="S72" i="24"/>
  <c r="Q72" i="24"/>
  <c r="O72" i="24"/>
  <c r="S71" i="24"/>
  <c r="Q71" i="24"/>
  <c r="O71" i="24"/>
  <c r="S70" i="24"/>
  <c r="Q70" i="24"/>
  <c r="O70" i="24"/>
  <c r="S69" i="24"/>
  <c r="Q69" i="24"/>
  <c r="O69" i="24"/>
  <c r="S68" i="24"/>
  <c r="Q68" i="24"/>
  <c r="O68" i="24"/>
  <c r="S67" i="24"/>
  <c r="Q67" i="24"/>
  <c r="O67" i="24"/>
  <c r="S66" i="24"/>
  <c r="Q66" i="24"/>
  <c r="O66" i="24"/>
  <c r="S65" i="24"/>
  <c r="Q65" i="24"/>
  <c r="O65" i="24"/>
  <c r="S64" i="24"/>
  <c r="Q64" i="24"/>
  <c r="O64" i="24"/>
  <c r="S63" i="24"/>
  <c r="Q63" i="24"/>
  <c r="O63" i="24"/>
  <c r="S62" i="24"/>
  <c r="Q62" i="24"/>
  <c r="O62" i="24"/>
  <c r="S61" i="24"/>
  <c r="Q61" i="24"/>
  <c r="O61" i="24"/>
  <c r="S60" i="24"/>
  <c r="Q60" i="24"/>
  <c r="O60" i="24"/>
  <c r="S59" i="24"/>
  <c r="Q59" i="24"/>
  <c r="O59" i="24"/>
  <c r="S58" i="24"/>
  <c r="Q58" i="24"/>
  <c r="O58" i="24"/>
  <c r="S57" i="24"/>
  <c r="Q57" i="24"/>
  <c r="O57" i="24"/>
  <c r="S56" i="24"/>
  <c r="Q56" i="24"/>
  <c r="O56" i="24"/>
  <c r="S55" i="24"/>
  <c r="Q55" i="24"/>
  <c r="O55" i="24"/>
  <c r="S54" i="24"/>
  <c r="Q54" i="24"/>
  <c r="O54" i="24"/>
  <c r="S53" i="24"/>
  <c r="Q53" i="24"/>
  <c r="O53" i="24"/>
  <c r="S52" i="24"/>
  <c r="Q52" i="24"/>
  <c r="O52" i="24"/>
  <c r="S51" i="24"/>
  <c r="Q51" i="24"/>
  <c r="O51" i="24"/>
  <c r="S50" i="24"/>
  <c r="Q50" i="24"/>
  <c r="O50" i="24"/>
  <c r="S49" i="24"/>
  <c r="Q49" i="24"/>
  <c r="O49" i="24"/>
  <c r="S48" i="24"/>
  <c r="Q48" i="24"/>
  <c r="O48" i="24"/>
  <c r="S47" i="24"/>
  <c r="Q47" i="24"/>
  <c r="O47" i="24"/>
  <c r="S46" i="24"/>
  <c r="Q46" i="24"/>
  <c r="O46" i="24"/>
  <c r="S45" i="24"/>
  <c r="Q45" i="24"/>
  <c r="O45" i="24"/>
  <c r="S44" i="24"/>
  <c r="Q44" i="24"/>
  <c r="O44" i="24"/>
  <c r="S43" i="24"/>
  <c r="Q43" i="24"/>
  <c r="O43" i="24"/>
  <c r="S42" i="24"/>
  <c r="Q42" i="24"/>
  <c r="O42" i="24"/>
  <c r="S41" i="24"/>
  <c r="Q41" i="24"/>
  <c r="O41" i="24"/>
  <c r="S40" i="24"/>
  <c r="Q40" i="24"/>
  <c r="O40" i="24"/>
  <c r="S39" i="24"/>
  <c r="Q39" i="24"/>
  <c r="O39" i="24"/>
  <c r="S38" i="24"/>
  <c r="Q38" i="24"/>
  <c r="O38" i="24"/>
  <c r="S37" i="24"/>
  <c r="Q37" i="24"/>
  <c r="O37" i="24"/>
  <c r="S36" i="24"/>
  <c r="Q36" i="24"/>
  <c r="O36" i="24"/>
  <c r="S35" i="24"/>
  <c r="Q35" i="24"/>
  <c r="O35" i="24"/>
  <c r="S34" i="24"/>
  <c r="Q34" i="24"/>
  <c r="O34" i="24"/>
  <c r="S33" i="24"/>
  <c r="Q33" i="24"/>
  <c r="O33" i="24"/>
  <c r="S32" i="24"/>
  <c r="Q32" i="24"/>
  <c r="O32" i="24"/>
  <c r="S31" i="24"/>
  <c r="Q31" i="24"/>
  <c r="O31" i="24"/>
  <c r="S30" i="24"/>
  <c r="Q30" i="24"/>
  <c r="O30" i="24"/>
  <c r="S29" i="24"/>
  <c r="Q29" i="24"/>
  <c r="O29" i="24"/>
  <c r="S28" i="24"/>
  <c r="Q28" i="24"/>
  <c r="O28" i="24"/>
  <c r="S27" i="24"/>
  <c r="Q27" i="24"/>
  <c r="O27" i="24"/>
  <c r="S26" i="24"/>
  <c r="Q26" i="24"/>
  <c r="O26" i="24"/>
  <c r="S25" i="24"/>
  <c r="Q25" i="24"/>
  <c r="O25" i="24"/>
  <c r="S24" i="24"/>
  <c r="Q24" i="24"/>
  <c r="O24" i="24"/>
  <c r="S23" i="24"/>
  <c r="Q23" i="24"/>
  <c r="O23" i="24"/>
  <c r="S22" i="24"/>
  <c r="Q22" i="24"/>
  <c r="O22" i="24"/>
  <c r="S21" i="24"/>
  <c r="Q21" i="24"/>
  <c r="O21" i="24"/>
  <c r="S20" i="24"/>
  <c r="Q20" i="24"/>
  <c r="O20" i="24"/>
  <c r="S19" i="24"/>
  <c r="Q19" i="24"/>
  <c r="O19" i="24"/>
  <c r="S18" i="24"/>
  <c r="Q18" i="24"/>
  <c r="O18" i="24"/>
  <c r="S17" i="24"/>
  <c r="Q17" i="24"/>
  <c r="O17" i="24"/>
  <c r="S16" i="24"/>
  <c r="Q16" i="24"/>
  <c r="O16" i="24"/>
  <c r="S15" i="24"/>
  <c r="Q15" i="24"/>
  <c r="O15" i="24"/>
  <c r="S14" i="24"/>
  <c r="Q14" i="24"/>
  <c r="O14" i="24"/>
  <c r="S13" i="24"/>
  <c r="Q13" i="24"/>
  <c r="O13" i="24"/>
  <c r="S12" i="24"/>
  <c r="Q12" i="24"/>
  <c r="O12" i="24"/>
  <c r="S11" i="24"/>
  <c r="Q11" i="24"/>
  <c r="O11" i="24"/>
  <c r="O6" i="24"/>
  <c r="R204" i="24" l="1"/>
  <c r="T204" i="24" s="1"/>
  <c r="R550" i="24"/>
  <c r="T550" i="24" s="1"/>
  <c r="R603" i="24"/>
  <c r="T603" i="24" s="1"/>
  <c r="R570" i="24"/>
  <c r="T570" i="24" s="1"/>
  <c r="R437" i="24"/>
  <c r="T437" i="24" s="1"/>
  <c r="R344" i="24"/>
  <c r="R348" i="24"/>
  <c r="T348" i="24" s="1"/>
  <c r="R521" i="24"/>
  <c r="T521" i="24" s="1"/>
  <c r="R22" i="24"/>
  <c r="R194" i="24"/>
  <c r="T194" i="24" s="1"/>
  <c r="R298" i="24"/>
  <c r="R314" i="24"/>
  <c r="T314" i="24" s="1"/>
  <c r="R442" i="24"/>
  <c r="T442" i="24" s="1"/>
  <c r="R562" i="24"/>
  <c r="T562" i="24" s="1"/>
  <c r="R186" i="24"/>
  <c r="T186" i="24" s="1"/>
  <c r="R516" i="24"/>
  <c r="R558" i="24"/>
  <c r="R582" i="24"/>
  <c r="T582" i="24" s="1"/>
  <c r="R590" i="24"/>
  <c r="T590" i="24" s="1"/>
  <c r="R598" i="24"/>
  <c r="T598" i="24" s="1"/>
  <c r="R294" i="24"/>
  <c r="T294" i="24" s="1"/>
  <c r="R318" i="24"/>
  <c r="T318" i="24" s="1"/>
  <c r="R414" i="24"/>
  <c r="T414" i="24" s="1"/>
  <c r="R251" i="24"/>
  <c r="R604" i="24"/>
  <c r="T604" i="24" s="1"/>
  <c r="R302" i="24"/>
  <c r="T302" i="24" s="1"/>
  <c r="R49" i="24"/>
  <c r="T49" i="24" s="1"/>
  <c r="R323" i="24"/>
  <c r="T323" i="24" s="1"/>
  <c r="R330" i="24"/>
  <c r="T330" i="24" s="1"/>
  <c r="R395" i="24"/>
  <c r="T395" i="24" s="1"/>
  <c r="R515" i="24"/>
  <c r="T515" i="24" s="1"/>
  <c r="R528" i="24"/>
  <c r="R544" i="24"/>
  <c r="R369" i="24"/>
  <c r="T369" i="24" s="1"/>
  <c r="R505" i="24"/>
  <c r="T505" i="24" s="1"/>
  <c r="R500" i="24"/>
  <c r="T500" i="24" s="1"/>
  <c r="R328" i="24"/>
  <c r="T328" i="24" s="1"/>
  <c r="R149" i="24"/>
  <c r="R202" i="24"/>
  <c r="T202" i="24" s="1"/>
  <c r="T251" i="24"/>
  <c r="R378" i="24"/>
  <c r="T378" i="24" s="1"/>
  <c r="R402" i="24"/>
  <c r="T402" i="24" s="1"/>
  <c r="R434" i="24"/>
  <c r="T434" i="24" s="1"/>
  <c r="R450" i="24"/>
  <c r="T450" i="24" s="1"/>
  <c r="R458" i="24"/>
  <c r="T458" i="24" s="1"/>
  <c r="R469" i="24"/>
  <c r="T469" i="24" s="1"/>
  <c r="R474" i="24"/>
  <c r="T474" i="24" s="1"/>
  <c r="R482" i="24"/>
  <c r="T482" i="24" s="1"/>
  <c r="R335" i="24"/>
  <c r="R134" i="24"/>
  <c r="T134" i="24" s="1"/>
  <c r="R432" i="24"/>
  <c r="T432" i="24" s="1"/>
  <c r="R151" i="24"/>
  <c r="T151" i="24" s="1"/>
  <c r="R252" i="24"/>
  <c r="T252" i="24" s="1"/>
  <c r="R257" i="24"/>
  <c r="T257" i="24" s="1"/>
  <c r="R273" i="24"/>
  <c r="T273" i="24" s="1"/>
  <c r="R281" i="24"/>
  <c r="T281" i="24" s="1"/>
  <c r="R98" i="24"/>
  <c r="T98" i="24" s="1"/>
  <c r="R232" i="24"/>
  <c r="T232" i="24" s="1"/>
  <c r="R260" i="24"/>
  <c r="T260" i="24" s="1"/>
  <c r="R412" i="24"/>
  <c r="T412" i="24" s="1"/>
  <c r="R428" i="24"/>
  <c r="T428" i="24" s="1"/>
  <c r="R436" i="24"/>
  <c r="T436" i="24" s="1"/>
  <c r="R454" i="24"/>
  <c r="T454" i="24" s="1"/>
  <c r="R462" i="24"/>
  <c r="T462" i="24" s="1"/>
  <c r="R510" i="24"/>
  <c r="T510" i="24" s="1"/>
  <c r="R518" i="24"/>
  <c r="T518" i="24" s="1"/>
  <c r="R542" i="24"/>
  <c r="T542" i="24" s="1"/>
  <c r="R322" i="24"/>
  <c r="T322" i="24" s="1"/>
  <c r="R51" i="24"/>
  <c r="T51" i="24" s="1"/>
  <c r="R59" i="24"/>
  <c r="T59" i="24" s="1"/>
  <c r="R83" i="24"/>
  <c r="T83" i="24" s="1"/>
  <c r="R91" i="24"/>
  <c r="T91" i="24" s="1"/>
  <c r="R285" i="24"/>
  <c r="T285" i="24" s="1"/>
  <c r="R357" i="24"/>
  <c r="T357" i="24" s="1"/>
  <c r="R373" i="24"/>
  <c r="T373" i="24" s="1"/>
  <c r="R27" i="24"/>
  <c r="T27" i="24" s="1"/>
  <c r="R17" i="24"/>
  <c r="T17" i="24" s="1"/>
  <c r="R38" i="24"/>
  <c r="T38" i="24" s="1"/>
  <c r="R41" i="24"/>
  <c r="T41" i="24" s="1"/>
  <c r="R73" i="24"/>
  <c r="T73" i="24" s="1"/>
  <c r="R105" i="24"/>
  <c r="T105" i="24" s="1"/>
  <c r="R193" i="24"/>
  <c r="T193" i="24" s="1"/>
  <c r="R280" i="24"/>
  <c r="T280" i="24" s="1"/>
  <c r="R368" i="24"/>
  <c r="T368" i="24" s="1"/>
  <c r="R384" i="24"/>
  <c r="T384" i="24" s="1"/>
  <c r="R392" i="24"/>
  <c r="T392" i="24" s="1"/>
  <c r="R408" i="24"/>
  <c r="R564" i="24"/>
  <c r="T564" i="24" s="1"/>
  <c r="R192" i="24"/>
  <c r="T192" i="24" s="1"/>
  <c r="R224" i="24"/>
  <c r="T224" i="24" s="1"/>
  <c r="R226" i="24"/>
  <c r="T226" i="24" s="1"/>
  <c r="R398" i="24"/>
  <c r="T398" i="24" s="1"/>
  <c r="R155" i="24"/>
  <c r="T155" i="24" s="1"/>
  <c r="R15" i="24"/>
  <c r="T15" i="24" s="1"/>
  <c r="R113" i="24"/>
  <c r="T113" i="24" s="1"/>
  <c r="R333" i="24"/>
  <c r="T333" i="24" s="1"/>
  <c r="R208" i="24"/>
  <c r="T208" i="24" s="1"/>
  <c r="R356" i="24"/>
  <c r="T356" i="24" s="1"/>
  <c r="R176" i="24"/>
  <c r="T176" i="24" s="1"/>
  <c r="R268" i="24"/>
  <c r="T268" i="24" s="1"/>
  <c r="R339" i="24"/>
  <c r="T339" i="24" s="1"/>
  <c r="T344" i="24"/>
  <c r="R457" i="24"/>
  <c r="T457" i="24" s="1"/>
  <c r="R497" i="24"/>
  <c r="T497" i="24" s="1"/>
  <c r="T578" i="24"/>
  <c r="T602" i="24"/>
  <c r="R452" i="24"/>
  <c r="T452" i="24" s="1"/>
  <c r="R484" i="24"/>
  <c r="T484" i="24" s="1"/>
  <c r="R568" i="24"/>
  <c r="T568" i="24" s="1"/>
  <c r="R592" i="24"/>
  <c r="T592" i="24" s="1"/>
  <c r="R205" i="24"/>
  <c r="T205" i="24" s="1"/>
  <c r="R424" i="24"/>
  <c r="T424" i="24" s="1"/>
  <c r="R235" i="24"/>
  <c r="T235" i="24" s="1"/>
  <c r="R65" i="24"/>
  <c r="T65" i="24" s="1"/>
  <c r="R266" i="24"/>
  <c r="T266" i="24" s="1"/>
  <c r="R223" i="24"/>
  <c r="R29" i="24"/>
  <c r="T29" i="24" s="1"/>
  <c r="R111" i="24"/>
  <c r="T111" i="24" s="1"/>
  <c r="R122" i="24"/>
  <c r="T122" i="24" s="1"/>
  <c r="R127" i="24"/>
  <c r="T127" i="24" s="1"/>
  <c r="R172" i="24"/>
  <c r="T172" i="24" s="1"/>
  <c r="R180" i="24"/>
  <c r="T180" i="24" s="1"/>
  <c r="R188" i="24"/>
  <c r="T188" i="24" s="1"/>
  <c r="R249" i="24"/>
  <c r="T249" i="24" s="1"/>
  <c r="R343" i="24"/>
  <c r="T343" i="24" s="1"/>
  <c r="R396" i="24"/>
  <c r="T396" i="24" s="1"/>
  <c r="R422" i="24"/>
  <c r="T422" i="24" s="1"/>
  <c r="R430" i="24"/>
  <c r="T430" i="24" s="1"/>
  <c r="R493" i="24"/>
  <c r="T493" i="24" s="1"/>
  <c r="R163" i="24"/>
  <c r="T163" i="24" s="1"/>
  <c r="R187" i="24"/>
  <c r="T187" i="24" s="1"/>
  <c r="R243" i="24"/>
  <c r="T243" i="24" s="1"/>
  <c r="R271" i="24"/>
  <c r="T271" i="24" s="1"/>
  <c r="R81" i="24"/>
  <c r="T81" i="24" s="1"/>
  <c r="R158" i="24"/>
  <c r="T158" i="24" s="1"/>
  <c r="R361" i="24"/>
  <c r="T361" i="24" s="1"/>
  <c r="R364" i="24"/>
  <c r="T364" i="24" s="1"/>
  <c r="R385" i="24"/>
  <c r="T385" i="24" s="1"/>
  <c r="R293" i="24"/>
  <c r="T293" i="24" s="1"/>
  <c r="R327" i="24"/>
  <c r="T327" i="24" s="1"/>
  <c r="R338" i="24"/>
  <c r="T338" i="24" s="1"/>
  <c r="R346" i="24"/>
  <c r="T346" i="24" s="1"/>
  <c r="R407" i="24"/>
  <c r="T407" i="24" s="1"/>
  <c r="R488" i="24"/>
  <c r="T488" i="24" s="1"/>
  <c r="R514" i="24"/>
  <c r="T514" i="24" s="1"/>
  <c r="R517" i="24"/>
  <c r="T517" i="24" s="1"/>
  <c r="R580" i="24"/>
  <c r="T580" i="24" s="1"/>
  <c r="R210" i="24"/>
  <c r="T210" i="24" s="1"/>
  <c r="R44" i="24"/>
  <c r="T44" i="24" s="1"/>
  <c r="R166" i="24"/>
  <c r="T166" i="24" s="1"/>
  <c r="R195" i="24"/>
  <c r="T195" i="24" s="1"/>
  <c r="R377" i="24"/>
  <c r="T377" i="24" s="1"/>
  <c r="R93" i="24"/>
  <c r="T93" i="24" s="1"/>
  <c r="R101" i="24"/>
  <c r="T101" i="24" s="1"/>
  <c r="R125" i="24"/>
  <c r="T125" i="24" s="1"/>
  <c r="R130" i="24"/>
  <c r="T130" i="24" s="1"/>
  <c r="R146" i="24"/>
  <c r="T146" i="24" s="1"/>
  <c r="R154" i="24"/>
  <c r="T154" i="24" s="1"/>
  <c r="R199" i="24"/>
  <c r="T199" i="24" s="1"/>
  <c r="R222" i="24"/>
  <c r="T222" i="24" s="1"/>
  <c r="R245" i="24"/>
  <c r="T245" i="24" s="1"/>
  <c r="R270" i="24"/>
  <c r="T270" i="24" s="1"/>
  <c r="R278" i="24"/>
  <c r="T278" i="24" s="1"/>
  <c r="R283" i="24"/>
  <c r="T283" i="24" s="1"/>
  <c r="R288" i="24"/>
  <c r="T288" i="24" s="1"/>
  <c r="R325" i="24"/>
  <c r="T325" i="24" s="1"/>
  <c r="R332" i="24"/>
  <c r="T332" i="24" s="1"/>
  <c r="R525" i="24"/>
  <c r="T525" i="24" s="1"/>
  <c r="R533" i="24"/>
  <c r="T533" i="24" s="1"/>
  <c r="R549" i="24"/>
  <c r="T549" i="24" s="1"/>
  <c r="R554" i="24"/>
  <c r="T554" i="24" s="1"/>
  <c r="T22" i="24"/>
  <c r="R25" i="24"/>
  <c r="T25" i="24" s="1"/>
  <c r="R54" i="24"/>
  <c r="T54" i="24" s="1"/>
  <c r="R161" i="24"/>
  <c r="T161" i="24" s="1"/>
  <c r="R169" i="24"/>
  <c r="T169" i="24" s="1"/>
  <c r="R177" i="24"/>
  <c r="T177" i="24" s="1"/>
  <c r="R185" i="24"/>
  <c r="T185" i="24" s="1"/>
  <c r="R190" i="24"/>
  <c r="T190" i="24" s="1"/>
  <c r="R216" i="24"/>
  <c r="T216" i="24" s="1"/>
  <c r="R233" i="24"/>
  <c r="T233" i="24" s="1"/>
  <c r="R241" i="24"/>
  <c r="T241" i="24" s="1"/>
  <c r="R286" i="24"/>
  <c r="T286" i="24" s="1"/>
  <c r="R299" i="24"/>
  <c r="T299" i="24" s="1"/>
  <c r="R307" i="24"/>
  <c r="T307" i="24" s="1"/>
  <c r="R354" i="24"/>
  <c r="T354" i="24" s="1"/>
  <c r="R359" i="24"/>
  <c r="T359" i="24" s="1"/>
  <c r="R372" i="24"/>
  <c r="T372" i="24" s="1"/>
  <c r="R420" i="24"/>
  <c r="T420" i="24" s="1"/>
  <c r="R445" i="24"/>
  <c r="T445" i="24" s="1"/>
  <c r="R453" i="24"/>
  <c r="T453" i="24" s="1"/>
  <c r="R477" i="24"/>
  <c r="T477" i="24" s="1"/>
  <c r="R490" i="24"/>
  <c r="T490" i="24" s="1"/>
  <c r="R498" i="24"/>
  <c r="T498" i="24" s="1"/>
  <c r="R526" i="24"/>
  <c r="T526" i="24" s="1"/>
  <c r="R545" i="24"/>
  <c r="T545" i="24" s="1"/>
  <c r="R581" i="24"/>
  <c r="T581" i="24" s="1"/>
  <c r="R589" i="24"/>
  <c r="T589" i="24" s="1"/>
  <c r="R597" i="24"/>
  <c r="T597" i="24" s="1"/>
  <c r="R167" i="24"/>
  <c r="T167" i="24" s="1"/>
  <c r="R253" i="24"/>
  <c r="T253" i="24" s="1"/>
  <c r="R261" i="24"/>
  <c r="T261" i="24" s="1"/>
  <c r="R289" i="24"/>
  <c r="T289" i="24" s="1"/>
  <c r="R326" i="24"/>
  <c r="T326" i="24" s="1"/>
  <c r="R347" i="24"/>
  <c r="T347" i="24" s="1"/>
  <c r="R350" i="24"/>
  <c r="T350" i="24" s="1"/>
  <c r="R352" i="24"/>
  <c r="T352" i="24" s="1"/>
  <c r="R365" i="24"/>
  <c r="T365" i="24" s="1"/>
  <c r="R388" i="24"/>
  <c r="T388" i="24" s="1"/>
  <c r="R418" i="24"/>
  <c r="T418" i="24" s="1"/>
  <c r="R431" i="24"/>
  <c r="T431" i="24" s="1"/>
  <c r="R467" i="24"/>
  <c r="T467" i="24" s="1"/>
  <c r="R496" i="24"/>
  <c r="T496" i="24" s="1"/>
  <c r="R506" i="24"/>
  <c r="T506" i="24" s="1"/>
  <c r="R519" i="24"/>
  <c r="T519" i="24" s="1"/>
  <c r="R532" i="24"/>
  <c r="T532" i="24" s="1"/>
  <c r="R548" i="24"/>
  <c r="T548" i="24" s="1"/>
  <c r="R561" i="24"/>
  <c r="T561" i="24" s="1"/>
  <c r="R571" i="24"/>
  <c r="T571" i="24" s="1"/>
  <c r="R587" i="24"/>
  <c r="T587" i="24" s="1"/>
  <c r="R52" i="24"/>
  <c r="R478" i="24"/>
  <c r="T478" i="24" s="1"/>
  <c r="R47" i="24"/>
  <c r="T47" i="24" s="1"/>
  <c r="R86" i="24"/>
  <c r="T86" i="24" s="1"/>
  <c r="R13" i="24"/>
  <c r="T13" i="24" s="1"/>
  <c r="R97" i="24"/>
  <c r="T97" i="24" s="1"/>
  <c r="R178" i="24"/>
  <c r="T178" i="24" s="1"/>
  <c r="R201" i="24"/>
  <c r="T201" i="24" s="1"/>
  <c r="R256" i="24"/>
  <c r="T256" i="24" s="1"/>
  <c r="R300" i="24"/>
  <c r="R66" i="24"/>
  <c r="T66" i="24" s="1"/>
  <c r="R79" i="24"/>
  <c r="R84" i="24"/>
  <c r="T84" i="24" s="1"/>
  <c r="R118" i="24"/>
  <c r="T118" i="24" s="1"/>
  <c r="R147" i="24"/>
  <c r="T147" i="24" s="1"/>
  <c r="R181" i="24"/>
  <c r="T181" i="24" s="1"/>
  <c r="R242" i="24"/>
  <c r="T242" i="24" s="1"/>
  <c r="R277" i="24"/>
  <c r="T277" i="24" s="1"/>
  <c r="R282" i="24"/>
  <c r="T282" i="24" s="1"/>
  <c r="R287" i="24"/>
  <c r="T287" i="24" s="1"/>
  <c r="R311" i="24"/>
  <c r="T311" i="24" s="1"/>
  <c r="R345" i="24"/>
  <c r="T345" i="24" s="1"/>
  <c r="R363" i="24"/>
  <c r="T363" i="24" s="1"/>
  <c r="R381" i="24"/>
  <c r="T381" i="24" s="1"/>
  <c r="R416" i="24"/>
  <c r="T416" i="24" s="1"/>
  <c r="R473" i="24"/>
  <c r="T473" i="24" s="1"/>
  <c r="R486" i="24"/>
  <c r="T486" i="24" s="1"/>
  <c r="R522" i="24"/>
  <c r="T522" i="24" s="1"/>
  <c r="R530" i="24"/>
  <c r="T530" i="24" s="1"/>
  <c r="R538" i="24"/>
  <c r="T538" i="24" s="1"/>
  <c r="R546" i="24"/>
  <c r="T546" i="24" s="1"/>
  <c r="R551" i="24"/>
  <c r="T551" i="24" s="1"/>
  <c r="R569" i="24"/>
  <c r="T569" i="24" s="1"/>
  <c r="R585" i="24"/>
  <c r="T585" i="24" s="1"/>
  <c r="R593" i="24"/>
  <c r="T593" i="24" s="1"/>
  <c r="R601" i="24"/>
  <c r="T601" i="24" s="1"/>
  <c r="R39" i="24"/>
  <c r="T39" i="24" s="1"/>
  <c r="R211" i="24"/>
  <c r="T211" i="24" s="1"/>
  <c r="R236" i="24"/>
  <c r="T236" i="24" s="1"/>
  <c r="R34" i="24"/>
  <c r="T34" i="24" s="1"/>
  <c r="R76" i="24"/>
  <c r="T76" i="24" s="1"/>
  <c r="R162" i="24"/>
  <c r="T162" i="24" s="1"/>
  <c r="R269" i="24"/>
  <c r="T269" i="24" s="1"/>
  <c r="R292" i="24"/>
  <c r="T292" i="24" s="1"/>
  <c r="R37" i="24"/>
  <c r="T37" i="24" s="1"/>
  <c r="R19" i="24"/>
  <c r="T19" i="24" s="1"/>
  <c r="R32" i="24"/>
  <c r="T32" i="24" s="1"/>
  <c r="R61" i="24"/>
  <c r="T61" i="24" s="1"/>
  <c r="R69" i="24"/>
  <c r="T69" i="24" s="1"/>
  <c r="R74" i="24"/>
  <c r="T74" i="24" s="1"/>
  <c r="R103" i="24"/>
  <c r="T103" i="24" s="1"/>
  <c r="R108" i="24"/>
  <c r="T108" i="24" s="1"/>
  <c r="R121" i="24"/>
  <c r="T121" i="24" s="1"/>
  <c r="R129" i="24"/>
  <c r="T129" i="24" s="1"/>
  <c r="R142" i="24"/>
  <c r="T142" i="24" s="1"/>
  <c r="R171" i="24"/>
  <c r="T171" i="24" s="1"/>
  <c r="R184" i="24"/>
  <c r="T184" i="24" s="1"/>
  <c r="R189" i="24"/>
  <c r="T189" i="24" s="1"/>
  <c r="R215" i="24"/>
  <c r="T215" i="24" s="1"/>
  <c r="R220" i="24"/>
  <c r="T220" i="24" s="1"/>
  <c r="R229" i="24"/>
  <c r="T229" i="24" s="1"/>
  <c r="R237" i="24"/>
  <c r="T237" i="24" s="1"/>
  <c r="R240" i="24"/>
  <c r="T240" i="24" s="1"/>
  <c r="R262" i="24"/>
  <c r="T262" i="24" s="1"/>
  <c r="R267" i="24"/>
  <c r="T267" i="24" s="1"/>
  <c r="R301" i="24"/>
  <c r="T301" i="24" s="1"/>
  <c r="R306" i="24"/>
  <c r="T306" i="24" s="1"/>
  <c r="R331" i="24"/>
  <c r="T331" i="24" s="1"/>
  <c r="R340" i="24"/>
  <c r="T340" i="24" s="1"/>
  <c r="R353" i="24"/>
  <c r="T353" i="24" s="1"/>
  <c r="R366" i="24"/>
  <c r="T366" i="24" s="1"/>
  <c r="R399" i="24"/>
  <c r="T399" i="24" s="1"/>
  <c r="R404" i="24"/>
  <c r="T404" i="24" s="1"/>
  <c r="R419" i="24"/>
  <c r="T419" i="24" s="1"/>
  <c r="R427" i="24"/>
  <c r="T427" i="24" s="1"/>
  <c r="R460" i="24"/>
  <c r="T460" i="24" s="1"/>
  <c r="R468" i="24"/>
  <c r="T468" i="24" s="1"/>
  <c r="R588" i="24"/>
  <c r="T588" i="24" s="1"/>
  <c r="R94" i="24"/>
  <c r="T94" i="24" s="1"/>
  <c r="R159" i="24"/>
  <c r="T159" i="24" s="1"/>
  <c r="R71" i="24"/>
  <c r="T71" i="24" s="1"/>
  <c r="R115" i="24"/>
  <c r="T115" i="24" s="1"/>
  <c r="R144" i="24"/>
  <c r="T144" i="24" s="1"/>
  <c r="R191" i="24"/>
  <c r="T191" i="24" s="1"/>
  <c r="R214" i="24"/>
  <c r="T214" i="24" s="1"/>
  <c r="R239" i="24"/>
  <c r="T239" i="24" s="1"/>
  <c r="R316" i="24"/>
  <c r="T316" i="24" s="1"/>
  <c r="R218" i="24"/>
  <c r="T218" i="24" s="1"/>
  <c r="R227" i="24"/>
  <c r="T227" i="24" s="1"/>
  <c r="R248" i="24"/>
  <c r="T248" i="24" s="1"/>
  <c r="R382" i="24"/>
  <c r="T382" i="24" s="1"/>
  <c r="R513" i="24"/>
  <c r="T513" i="24" s="1"/>
  <c r="T544" i="24"/>
  <c r="R599" i="24"/>
  <c r="T599" i="24" s="1"/>
  <c r="T79" i="24"/>
  <c r="R35" i="24"/>
  <c r="T35" i="24" s="1"/>
  <c r="R106" i="24"/>
  <c r="T106" i="24" s="1"/>
  <c r="R145" i="24"/>
  <c r="T145" i="24" s="1"/>
  <c r="R57" i="24"/>
  <c r="T57" i="24" s="1"/>
  <c r="R135" i="24"/>
  <c r="T135" i="24" s="1"/>
  <c r="R30" i="24"/>
  <c r="T30" i="24" s="1"/>
  <c r="R116" i="24"/>
  <c r="T116" i="24" s="1"/>
  <c r="R18" i="24"/>
  <c r="T18" i="24" s="1"/>
  <c r="R228" i="24"/>
  <c r="T228" i="24" s="1"/>
  <c r="R62" i="24"/>
  <c r="T62" i="24" s="1"/>
  <c r="R42" i="24"/>
  <c r="T42" i="24" s="1"/>
  <c r="R89" i="24"/>
  <c r="T89" i="24" s="1"/>
  <c r="R182" i="24"/>
  <c r="T182" i="24" s="1"/>
  <c r="R16" i="24"/>
  <c r="T16" i="24" s="1"/>
  <c r="R77" i="24"/>
  <c r="T77" i="24" s="1"/>
  <c r="R109" i="24"/>
  <c r="T109" i="24" s="1"/>
  <c r="R138" i="24"/>
  <c r="T138" i="24" s="1"/>
  <c r="R21" i="24"/>
  <c r="T21" i="24" s="1"/>
  <c r="R60" i="24"/>
  <c r="T60" i="24" s="1"/>
  <c r="R92" i="24"/>
  <c r="T92" i="24" s="1"/>
  <c r="R114" i="24"/>
  <c r="T114" i="24" s="1"/>
  <c r="R141" i="24"/>
  <c r="T141" i="24" s="1"/>
  <c r="R157" i="24"/>
  <c r="T157" i="24" s="1"/>
  <c r="T586" i="24"/>
  <c r="R31" i="24"/>
  <c r="T31" i="24" s="1"/>
  <c r="R43" i="24"/>
  <c r="T43" i="24" s="1"/>
  <c r="R12" i="24"/>
  <c r="T12" i="24" s="1"/>
  <c r="R46" i="24"/>
  <c r="T46" i="24" s="1"/>
  <c r="R58" i="24"/>
  <c r="T58" i="24" s="1"/>
  <c r="R68" i="24"/>
  <c r="T68" i="24" s="1"/>
  <c r="R78" i="24"/>
  <c r="T78" i="24" s="1"/>
  <c r="R90" i="24"/>
  <c r="T90" i="24" s="1"/>
  <c r="R100" i="24"/>
  <c r="T100" i="24" s="1"/>
  <c r="R110" i="24"/>
  <c r="T110" i="24" s="1"/>
  <c r="R124" i="24"/>
  <c r="T124" i="24" s="1"/>
  <c r="R139" i="24"/>
  <c r="T139" i="24" s="1"/>
  <c r="R153" i="24"/>
  <c r="T153" i="24" s="1"/>
  <c r="R183" i="24"/>
  <c r="T183" i="24" s="1"/>
  <c r="R200" i="24"/>
  <c r="T200" i="24" s="1"/>
  <c r="R207" i="24"/>
  <c r="T207" i="24" s="1"/>
  <c r="R209" i="24"/>
  <c r="T209" i="24" s="1"/>
  <c r="R234" i="24"/>
  <c r="T234" i="24" s="1"/>
  <c r="R258" i="24"/>
  <c r="T258" i="24" s="1"/>
  <c r="R423" i="24"/>
  <c r="T423" i="24" s="1"/>
  <c r="T594" i="24"/>
  <c r="R23" i="24"/>
  <c r="T23" i="24" s="1"/>
  <c r="R45" i="24"/>
  <c r="T45" i="24" s="1"/>
  <c r="R87" i="24"/>
  <c r="T87" i="24" s="1"/>
  <c r="R119" i="24"/>
  <c r="T119" i="24" s="1"/>
  <c r="R33" i="24"/>
  <c r="T33" i="24" s="1"/>
  <c r="R82" i="24"/>
  <c r="T82" i="24" s="1"/>
  <c r="T298" i="24"/>
  <c r="R309" i="24"/>
  <c r="T309" i="24" s="1"/>
  <c r="R319" i="24"/>
  <c r="T319" i="24" s="1"/>
  <c r="R341" i="24"/>
  <c r="T341" i="24" s="1"/>
  <c r="R370" i="24"/>
  <c r="T370" i="24" s="1"/>
  <c r="R374" i="24"/>
  <c r="T374" i="24" s="1"/>
  <c r="R425" i="24"/>
  <c r="T425" i="24" s="1"/>
  <c r="R438" i="24"/>
  <c r="T438" i="24" s="1"/>
  <c r="R455" i="24"/>
  <c r="T455" i="24" s="1"/>
  <c r="R472" i="24"/>
  <c r="T472" i="24" s="1"/>
  <c r="R502" i="24"/>
  <c r="T502" i="24" s="1"/>
  <c r="R509" i="24"/>
  <c r="T509" i="24" s="1"/>
  <c r="R540" i="24"/>
  <c r="T540" i="24" s="1"/>
  <c r="R552" i="24"/>
  <c r="T552" i="24" s="1"/>
  <c r="R566" i="24"/>
  <c r="T566" i="24" s="1"/>
  <c r="R573" i="24"/>
  <c r="T573" i="24" s="1"/>
  <c r="R600" i="24"/>
  <c r="T600" i="24" s="1"/>
  <c r="R11" i="24"/>
  <c r="T11" i="24" s="1"/>
  <c r="R67" i="24"/>
  <c r="T67" i="24" s="1"/>
  <c r="R133" i="24"/>
  <c r="T133" i="24" s="1"/>
  <c r="R126" i="24"/>
  <c r="T126" i="24" s="1"/>
  <c r="R150" i="24"/>
  <c r="T150" i="24" s="1"/>
  <c r="R137" i="24"/>
  <c r="T137" i="24" s="1"/>
  <c r="R165" i="24"/>
  <c r="T165" i="24" s="1"/>
  <c r="R174" i="24"/>
  <c r="T174" i="24" s="1"/>
  <c r="R196" i="24"/>
  <c r="T196" i="24" s="1"/>
  <c r="R198" i="24"/>
  <c r="T198" i="24" s="1"/>
  <c r="R203" i="24"/>
  <c r="T203" i="24" s="1"/>
  <c r="R212" i="24"/>
  <c r="T212" i="24" s="1"/>
  <c r="R217" i="24"/>
  <c r="T217" i="24" s="1"/>
  <c r="R221" i="24"/>
  <c r="T221" i="24" s="1"/>
  <c r="R225" i="24"/>
  <c r="T225" i="24" s="1"/>
  <c r="R246" i="24"/>
  <c r="T246" i="24" s="1"/>
  <c r="R254" i="24"/>
  <c r="T254" i="24" s="1"/>
  <c r="R275" i="24"/>
  <c r="T275" i="24" s="1"/>
  <c r="R317" i="24"/>
  <c r="T317" i="24" s="1"/>
  <c r="R386" i="24"/>
  <c r="T386" i="24" s="1"/>
  <c r="R448" i="24"/>
  <c r="T448" i="24" s="1"/>
  <c r="R465" i="24"/>
  <c r="T465" i="24" s="1"/>
  <c r="R470" i="24"/>
  <c r="T470" i="24" s="1"/>
  <c r="R535" i="24"/>
  <c r="T535" i="24" s="1"/>
  <c r="R557" i="24"/>
  <c r="T557" i="24" s="1"/>
  <c r="R576" i="24"/>
  <c r="T576" i="24" s="1"/>
  <c r="R583" i="24"/>
  <c r="T583" i="24" s="1"/>
  <c r="R595" i="24"/>
  <c r="T595" i="24" s="1"/>
  <c r="T223" i="24"/>
  <c r="R264" i="24"/>
  <c r="T264" i="24" s="1"/>
  <c r="T335" i="24"/>
  <c r="R362" i="24"/>
  <c r="T362" i="24" s="1"/>
  <c r="R375" i="24"/>
  <c r="T375" i="24" s="1"/>
  <c r="R391" i="24"/>
  <c r="T391" i="24" s="1"/>
  <c r="R400" i="24"/>
  <c r="T400" i="24" s="1"/>
  <c r="R405" i="24"/>
  <c r="T405" i="24" s="1"/>
  <c r="R410" i="24"/>
  <c r="T410" i="24" s="1"/>
  <c r="R426" i="24"/>
  <c r="T426" i="24" s="1"/>
  <c r="R439" i="24"/>
  <c r="T439" i="24" s="1"/>
  <c r="R446" i="24"/>
  <c r="T446" i="24" s="1"/>
  <c r="R463" i="24"/>
  <c r="T463" i="24" s="1"/>
  <c r="R480" i="24"/>
  <c r="T480" i="24" s="1"/>
  <c r="R503" i="24"/>
  <c r="T503" i="24" s="1"/>
  <c r="R512" i="24"/>
  <c r="T512" i="24" s="1"/>
  <c r="R541" i="24"/>
  <c r="T541" i="24" s="1"/>
  <c r="R553" i="24"/>
  <c r="T553" i="24" s="1"/>
  <c r="R560" i="24"/>
  <c r="T560" i="24" s="1"/>
  <c r="R567" i="24"/>
  <c r="T567" i="24" s="1"/>
  <c r="R574" i="24"/>
  <c r="T574" i="24" s="1"/>
  <c r="R123" i="24"/>
  <c r="T123" i="24" s="1"/>
  <c r="R170" i="24"/>
  <c r="T170" i="24" s="1"/>
  <c r="R230" i="24"/>
  <c r="T230" i="24" s="1"/>
  <c r="R244" i="24"/>
  <c r="T244" i="24" s="1"/>
  <c r="R255" i="24"/>
  <c r="T255" i="24" s="1"/>
  <c r="R276" i="24"/>
  <c r="T276" i="24" s="1"/>
  <c r="R290" i="24"/>
  <c r="T290" i="24" s="1"/>
  <c r="R305" i="24"/>
  <c r="T305" i="24" s="1"/>
  <c r="R310" i="24"/>
  <c r="T310" i="24" s="1"/>
  <c r="R315" i="24"/>
  <c r="T315" i="24" s="1"/>
  <c r="R329" i="24"/>
  <c r="T329" i="24" s="1"/>
  <c r="R334" i="24"/>
  <c r="T334" i="24" s="1"/>
  <c r="R342" i="24"/>
  <c r="T342" i="24" s="1"/>
  <c r="R349" i="24"/>
  <c r="T349" i="24" s="1"/>
  <c r="R360" i="24"/>
  <c r="T360" i="24" s="1"/>
  <c r="R380" i="24"/>
  <c r="T380" i="24" s="1"/>
  <c r="R389" i="24"/>
  <c r="T389" i="24" s="1"/>
  <c r="R403" i="24"/>
  <c r="T403" i="24" s="1"/>
  <c r="R444" i="24"/>
  <c r="T444" i="24" s="1"/>
  <c r="R449" i="24"/>
  <c r="T449" i="24" s="1"/>
  <c r="R461" i="24"/>
  <c r="T461" i="24" s="1"/>
  <c r="R466" i="24"/>
  <c r="T466" i="24" s="1"/>
  <c r="R471" i="24"/>
  <c r="T471" i="24" s="1"/>
  <c r="R485" i="24"/>
  <c r="T485" i="24" s="1"/>
  <c r="R487" i="24"/>
  <c r="T487" i="24" s="1"/>
  <c r="R492" i="24"/>
  <c r="T492" i="24" s="1"/>
  <c r="R494" i="24"/>
  <c r="T494" i="24" s="1"/>
  <c r="R501" i="24"/>
  <c r="T501" i="24" s="1"/>
  <c r="R529" i="24"/>
  <c r="T529" i="24" s="1"/>
  <c r="R536" i="24"/>
  <c r="T536" i="24" s="1"/>
  <c r="R565" i="24"/>
  <c r="T565" i="24" s="1"/>
  <c r="R579" i="24"/>
  <c r="T579" i="24" s="1"/>
  <c r="R584" i="24"/>
  <c r="T584" i="24" s="1"/>
  <c r="R591" i="24"/>
  <c r="T591" i="24" s="1"/>
  <c r="R596" i="24"/>
  <c r="T596" i="24" s="1"/>
  <c r="R28" i="24"/>
  <c r="T28" i="24" s="1"/>
  <c r="R55" i="24"/>
  <c r="T55" i="24" s="1"/>
  <c r="R99" i="24"/>
  <c r="T99" i="24" s="1"/>
  <c r="R175" i="24"/>
  <c r="T175" i="24" s="1"/>
  <c r="R50" i="24"/>
  <c r="T50" i="24" s="1"/>
  <c r="R70" i="24"/>
  <c r="T70" i="24" s="1"/>
  <c r="R102" i="24"/>
  <c r="T102" i="24" s="1"/>
  <c r="R143" i="24"/>
  <c r="T143" i="24" s="1"/>
  <c r="R14" i="24"/>
  <c r="T14" i="24" s="1"/>
  <c r="R26" i="24"/>
  <c r="T26" i="24" s="1"/>
  <c r="R53" i="24"/>
  <c r="T53" i="24" s="1"/>
  <c r="R63" i="24"/>
  <c r="T63" i="24" s="1"/>
  <c r="R75" i="24"/>
  <c r="T75" i="24" s="1"/>
  <c r="R85" i="24"/>
  <c r="T85" i="24" s="1"/>
  <c r="R95" i="24"/>
  <c r="T95" i="24" s="1"/>
  <c r="R107" i="24"/>
  <c r="T107" i="24" s="1"/>
  <c r="R117" i="24"/>
  <c r="T117" i="24" s="1"/>
  <c r="R131" i="24"/>
  <c r="T131" i="24" s="1"/>
  <c r="R164" i="24"/>
  <c r="T164" i="24" s="1"/>
  <c r="R173" i="24"/>
  <c r="T173" i="24" s="1"/>
  <c r="R197" i="24"/>
  <c r="T197" i="24" s="1"/>
  <c r="R272" i="24"/>
  <c r="T272" i="24" s="1"/>
  <c r="R274" i="24"/>
  <c r="T274" i="24" s="1"/>
  <c r="R279" i="24"/>
  <c r="T279" i="24" s="1"/>
  <c r="R284" i="24"/>
  <c r="T284" i="24" s="1"/>
  <c r="R303" i="24"/>
  <c r="T303" i="24" s="1"/>
  <c r="R321" i="24"/>
  <c r="T321" i="24" s="1"/>
  <c r="R358" i="24"/>
  <c r="T358" i="24" s="1"/>
  <c r="R406" i="24"/>
  <c r="T406" i="24" s="1"/>
  <c r="T408" i="24"/>
  <c r="R411" i="24"/>
  <c r="T411" i="24" s="1"/>
  <c r="R413" i="24"/>
  <c r="T413" i="24" s="1"/>
  <c r="R429" i="24"/>
  <c r="T429" i="24" s="1"/>
  <c r="R440" i="24"/>
  <c r="T440" i="24" s="1"/>
  <c r="R447" i="24"/>
  <c r="T447" i="24" s="1"/>
  <c r="R464" i="24"/>
  <c r="T464" i="24" s="1"/>
  <c r="R481" i="24"/>
  <c r="T481" i="24" s="1"/>
  <c r="R499" i="24"/>
  <c r="T499" i="24" s="1"/>
  <c r="R504" i="24"/>
  <c r="T504" i="24" s="1"/>
  <c r="R520" i="24"/>
  <c r="T520" i="24" s="1"/>
  <c r="R534" i="24"/>
  <c r="T534" i="24" s="1"/>
  <c r="R537" i="24"/>
  <c r="T537" i="24" s="1"/>
  <c r="R556" i="24"/>
  <c r="T556" i="24" s="1"/>
  <c r="T558" i="24"/>
  <c r="R563" i="24"/>
  <c r="T563" i="24" s="1"/>
  <c r="R575" i="24"/>
  <c r="T575" i="24" s="1"/>
  <c r="T52" i="24"/>
  <c r="T149" i="24"/>
  <c r="T300" i="24"/>
  <c r="O337" i="24"/>
  <c r="R337" i="24" s="1"/>
  <c r="T337" i="24" s="1"/>
  <c r="R238" i="24"/>
  <c r="T238" i="24" s="1"/>
  <c r="R401" i="24"/>
  <c r="T401" i="24" s="1"/>
  <c r="R40" i="24"/>
  <c r="T40" i="24" s="1"/>
  <c r="R128" i="24"/>
  <c r="T128" i="24" s="1"/>
  <c r="R247" i="24"/>
  <c r="T247" i="24" s="1"/>
  <c r="R263" i="24"/>
  <c r="T263" i="24" s="1"/>
  <c r="R297" i="24"/>
  <c r="T297" i="24" s="1"/>
  <c r="R308" i="24"/>
  <c r="T308" i="24" s="1"/>
  <c r="R313" i="24"/>
  <c r="T313" i="24" s="1"/>
  <c r="R324" i="24"/>
  <c r="T324" i="24" s="1"/>
  <c r="R24" i="24"/>
  <c r="T24" i="24" s="1"/>
  <c r="R206" i="24"/>
  <c r="T206" i="24" s="1"/>
  <c r="R219" i="24"/>
  <c r="T219" i="24" s="1"/>
  <c r="R64" i="24"/>
  <c r="T64" i="24" s="1"/>
  <c r="R80" i="24"/>
  <c r="T80" i="24" s="1"/>
  <c r="R104" i="24"/>
  <c r="T104" i="24" s="1"/>
  <c r="R231" i="24"/>
  <c r="T231" i="24" s="1"/>
  <c r="R36" i="24"/>
  <c r="T36" i="24" s="1"/>
  <c r="R140" i="24"/>
  <c r="T140" i="24" s="1"/>
  <c r="R160" i="24"/>
  <c r="T160" i="24" s="1"/>
  <c r="R441" i="24"/>
  <c r="T441" i="24" s="1"/>
  <c r="R168" i="24"/>
  <c r="T168" i="24" s="1"/>
  <c r="R213" i="24"/>
  <c r="T213" i="24" s="1"/>
  <c r="R48" i="24"/>
  <c r="T48" i="24" s="1"/>
  <c r="R88" i="24"/>
  <c r="T88" i="24" s="1"/>
  <c r="R112" i="24"/>
  <c r="T112" i="24" s="1"/>
  <c r="R179" i="24"/>
  <c r="T179" i="24" s="1"/>
  <c r="R20" i="24"/>
  <c r="T20" i="24" s="1"/>
  <c r="R259" i="24"/>
  <c r="T259" i="24" s="1"/>
  <c r="R136" i="24"/>
  <c r="T136" i="24" s="1"/>
  <c r="R156" i="24"/>
  <c r="T156" i="24" s="1"/>
  <c r="R148" i="24"/>
  <c r="T148" i="24" s="1"/>
  <c r="R265" i="24"/>
  <c r="T265" i="24" s="1"/>
  <c r="R56" i="24"/>
  <c r="T56" i="24" s="1"/>
  <c r="R72" i="24"/>
  <c r="T72" i="24" s="1"/>
  <c r="R96" i="24"/>
  <c r="T96" i="24" s="1"/>
  <c r="R120" i="24"/>
  <c r="T120" i="24" s="1"/>
  <c r="R132" i="24"/>
  <c r="T132" i="24" s="1"/>
  <c r="R152" i="24"/>
  <c r="T152" i="24" s="1"/>
  <c r="R250" i="24"/>
  <c r="T250" i="24" s="1"/>
  <c r="R397" i="24"/>
  <c r="T397" i="24" s="1"/>
  <c r="R291" i="24"/>
  <c r="T291" i="24" s="1"/>
  <c r="R295" i="24"/>
  <c r="T295" i="24" s="1"/>
  <c r="R379" i="24"/>
  <c r="T379" i="24" s="1"/>
  <c r="R394" i="24"/>
  <c r="T394" i="24" s="1"/>
  <c r="R435" i="24"/>
  <c r="T435" i="24" s="1"/>
  <c r="R376" i="24"/>
  <c r="T376" i="24" s="1"/>
  <c r="R390" i="24"/>
  <c r="T390" i="24" s="1"/>
  <c r="R577" i="24"/>
  <c r="T577" i="24" s="1"/>
  <c r="R351" i="24"/>
  <c r="T351" i="24" s="1"/>
  <c r="R367" i="24"/>
  <c r="T367" i="24" s="1"/>
  <c r="R383" i="24"/>
  <c r="T383" i="24" s="1"/>
  <c r="R433" i="24"/>
  <c r="T433" i="24" s="1"/>
  <c r="R451" i="24"/>
  <c r="T451" i="24" s="1"/>
  <c r="R489" i="24"/>
  <c r="T489" i="24" s="1"/>
  <c r="T516" i="24"/>
  <c r="T528" i="24"/>
  <c r="R547" i="24"/>
  <c r="T547" i="24" s="1"/>
  <c r="R296" i="24"/>
  <c r="T296" i="24" s="1"/>
  <c r="R304" i="24"/>
  <c r="T304" i="24" s="1"/>
  <c r="R312" i="24"/>
  <c r="T312" i="24" s="1"/>
  <c r="R320" i="24"/>
  <c r="T320" i="24" s="1"/>
  <c r="R336" i="24"/>
  <c r="T336" i="24" s="1"/>
  <c r="R355" i="24"/>
  <c r="T355" i="24" s="1"/>
  <c r="R371" i="24"/>
  <c r="T371" i="24" s="1"/>
  <c r="R387" i="24"/>
  <c r="T387" i="24" s="1"/>
  <c r="R415" i="24"/>
  <c r="T415" i="24" s="1"/>
  <c r="R483" i="24"/>
  <c r="T483" i="24" s="1"/>
  <c r="R421" i="24"/>
  <c r="T421" i="24" s="1"/>
  <c r="R456" i="24"/>
  <c r="T456" i="24" s="1"/>
  <c r="R531" i="24"/>
  <c r="T531" i="24" s="1"/>
  <c r="R393" i="24"/>
  <c r="T393" i="24" s="1"/>
  <c r="R409" i="24"/>
  <c r="T409" i="24" s="1"/>
  <c r="R476" i="24"/>
  <c r="T476" i="24" s="1"/>
  <c r="R524" i="24"/>
  <c r="T524" i="24" s="1"/>
  <c r="R572" i="24"/>
  <c r="T572" i="24" s="1"/>
  <c r="R417" i="24"/>
  <c r="T417" i="24" s="1"/>
  <c r="R508" i="24"/>
  <c r="T508" i="24" s="1"/>
  <c r="R479" i="24"/>
  <c r="T479" i="24" s="1"/>
  <c r="R495" i="24"/>
  <c r="T495" i="24" s="1"/>
  <c r="R511" i="24"/>
  <c r="T511" i="24" s="1"/>
  <c r="R527" i="24"/>
  <c r="T527" i="24" s="1"/>
  <c r="R543" i="24"/>
  <c r="T543" i="24" s="1"/>
  <c r="R559" i="24"/>
  <c r="T559" i="24" s="1"/>
  <c r="R443" i="24"/>
  <c r="T443" i="24" s="1"/>
  <c r="R459" i="24"/>
  <c r="T459" i="24" s="1"/>
  <c r="R475" i="24"/>
  <c r="T475" i="24" s="1"/>
  <c r="R491" i="24"/>
  <c r="T491" i="24" s="1"/>
  <c r="R507" i="24"/>
  <c r="T507" i="24" s="1"/>
  <c r="R523" i="24"/>
  <c r="T523" i="24" s="1"/>
  <c r="R539" i="24"/>
  <c r="T539" i="24" s="1"/>
  <c r="R555" i="24"/>
  <c r="T555" i="24" s="1"/>
  <c r="W10" i="24" l="1"/>
  <c r="U604" i="24" l="1"/>
  <c r="U192" i="24"/>
  <c r="U79" i="24"/>
  <c r="U237" i="24"/>
  <c r="U98" i="24"/>
  <c r="U221" i="24"/>
  <c r="U109" i="24"/>
  <c r="U366" i="24"/>
  <c r="U58" i="24"/>
  <c r="U290" i="24"/>
  <c r="U200" i="24"/>
  <c r="U442" i="24"/>
  <c r="U292" i="24"/>
  <c r="U203" i="24"/>
  <c r="U122" i="24"/>
  <c r="U55" i="24"/>
  <c r="U357" i="24"/>
  <c r="U108" i="24"/>
  <c r="U377" i="24"/>
  <c r="U133" i="24"/>
  <c r="U173" i="24"/>
  <c r="U71" i="24"/>
  <c r="U51" i="24"/>
  <c r="U135" i="24"/>
  <c r="U124" i="24"/>
  <c r="U25" i="24"/>
  <c r="U115" i="24"/>
  <c r="U172" i="24"/>
  <c r="U323" i="24"/>
  <c r="U73" i="24"/>
  <c r="U241" i="24"/>
  <c r="U234" i="24"/>
  <c r="U26" i="24"/>
  <c r="U146" i="24"/>
  <c r="U378" i="24"/>
  <c r="U271" i="24"/>
  <c r="U287" i="24"/>
  <c r="U307" i="24"/>
  <c r="U29" i="24"/>
  <c r="U156" i="24"/>
  <c r="U21" i="24"/>
  <c r="U13" i="24"/>
  <c r="U475" i="24"/>
  <c r="U546" i="24"/>
  <c r="U211" i="24"/>
  <c r="U34" i="24"/>
  <c r="U113" i="24"/>
  <c r="U395" i="24"/>
  <c r="U536" i="24"/>
  <c r="U50" i="24"/>
  <c r="U325" i="24"/>
  <c r="U147" i="24"/>
  <c r="U86" i="24"/>
  <c r="U70" i="24"/>
  <c r="U14" i="24"/>
  <c r="U184" i="24"/>
  <c r="U182" i="24"/>
  <c r="U185" i="24"/>
  <c r="U362" i="24"/>
  <c r="U68" i="24"/>
  <c r="U168" i="24"/>
  <c r="U48" i="24"/>
  <c r="U27" i="24"/>
  <c r="U289" i="24"/>
  <c r="U549" i="24"/>
  <c r="U412" i="24"/>
  <c r="U242" i="24"/>
  <c r="U458" i="24"/>
  <c r="U144" i="24"/>
  <c r="U63" i="24"/>
  <c r="U95" i="24"/>
  <c r="U18" i="24"/>
  <c r="U116" i="24"/>
  <c r="U120" i="24"/>
  <c r="U69" i="24"/>
  <c r="U228" i="24"/>
  <c r="U337" i="24"/>
  <c r="U433" i="24"/>
  <c r="U130" i="24"/>
  <c r="U465" i="24"/>
  <c r="U296" i="24"/>
  <c r="U248" i="24"/>
  <c r="U100" i="24"/>
  <c r="U78" i="24"/>
  <c r="U38" i="24"/>
  <c r="U123" i="24"/>
  <c r="U85" i="24"/>
  <c r="U177" i="24"/>
  <c r="U517" i="24"/>
  <c r="U456" i="24"/>
  <c r="U588" i="24"/>
  <c r="U89" i="24"/>
  <c r="U94" i="24"/>
  <c r="U127" i="24"/>
  <c r="U80" i="24"/>
  <c r="U39" i="24"/>
  <c r="U255" i="24"/>
  <c r="U233" i="24"/>
  <c r="U249" i="24"/>
  <c r="U335" i="24"/>
  <c r="U487" i="24"/>
  <c r="U155" i="24"/>
  <c r="U42" i="24"/>
  <c r="U283" i="24"/>
  <c r="U152" i="24"/>
  <c r="U167" i="24"/>
  <c r="U12" i="24"/>
  <c r="U126" i="24"/>
  <c r="U22" i="24"/>
  <c r="U112" i="24"/>
  <c r="U74" i="24"/>
  <c r="U336" i="24"/>
  <c r="U158" i="24"/>
  <c r="U254" i="24"/>
  <c r="U321" i="24"/>
  <c r="U535" i="24"/>
  <c r="U23" i="24"/>
  <c r="U87" i="24"/>
  <c r="U81" i="24"/>
  <c r="U15" i="24"/>
  <c r="U131" i="24"/>
  <c r="U103" i="24"/>
  <c r="U31" i="24"/>
  <c r="U83" i="24"/>
  <c r="U320" i="24"/>
  <c r="U11" i="24"/>
  <c r="U160" i="24"/>
  <c r="U440" i="24"/>
  <c r="U166" i="24"/>
  <c r="U137" i="24"/>
  <c r="U353" i="24"/>
  <c r="U484" i="24"/>
  <c r="U356" i="24"/>
  <c r="U20" i="24"/>
  <c r="U270" i="24"/>
  <c r="U132" i="24"/>
  <c r="U226" i="24"/>
  <c r="U396" i="24"/>
  <c r="U76" i="24"/>
  <c r="U47" i="24"/>
  <c r="U49" i="24"/>
  <c r="U189" i="24"/>
  <c r="U102" i="24"/>
  <c r="U348" i="24"/>
  <c r="U28" i="24"/>
  <c r="U72" i="24"/>
  <c r="U175" i="24"/>
  <c r="U111" i="24"/>
  <c r="U93" i="24"/>
  <c r="U216" i="24"/>
  <c r="U306" i="24"/>
  <c r="U408" i="24"/>
  <c r="U345" i="24"/>
  <c r="U316" i="24"/>
  <c r="U439" i="24"/>
  <c r="U542" i="24"/>
  <c r="U36" i="24"/>
  <c r="U212" i="24"/>
  <c r="U142" i="24"/>
  <c r="U236" i="24"/>
  <c r="U398" i="24"/>
  <c r="U329" i="24"/>
  <c r="U60" i="24"/>
  <c r="U57" i="24"/>
  <c r="U196" i="24"/>
  <c r="U118" i="24"/>
  <c r="U350" i="24"/>
  <c r="U171" i="24"/>
  <c r="U75" i="24"/>
  <c r="U179" i="24"/>
  <c r="U41" i="24"/>
  <c r="U101" i="24"/>
  <c r="U224" i="24"/>
  <c r="U519" i="24"/>
  <c r="U488" i="24"/>
  <c r="U265" i="24"/>
  <c r="U334" i="24"/>
  <c r="U449" i="24"/>
  <c r="U447" i="24"/>
  <c r="U277" i="24"/>
  <c r="U16" i="24"/>
  <c r="U164" i="24"/>
  <c r="U136" i="24"/>
  <c r="U54" i="24"/>
  <c r="U148" i="24"/>
  <c r="U114" i="24"/>
  <c r="U65" i="24"/>
  <c r="U40" i="24"/>
  <c r="U88" i="24"/>
  <c r="U208" i="24"/>
  <c r="U32" i="24"/>
  <c r="U30" i="24"/>
  <c r="U195" i="24"/>
  <c r="U230" i="24"/>
  <c r="U240" i="24"/>
  <c r="U225" i="24"/>
  <c r="U141" i="24"/>
  <c r="U310" i="24"/>
  <c r="U202" i="24"/>
  <c r="U497" i="24"/>
  <c r="U494" i="24"/>
  <c r="U600" i="24"/>
  <c r="U151" i="24"/>
  <c r="U264" i="24"/>
  <c r="U105" i="24"/>
  <c r="U43" i="24"/>
  <c r="U107" i="24"/>
  <c r="U215" i="24"/>
  <c r="U52" i="24"/>
  <c r="U33" i="24"/>
  <c r="U229" i="24"/>
  <c r="U317" i="24"/>
  <c r="U257" i="24"/>
  <c r="U267" i="24"/>
  <c r="U145" i="24"/>
  <c r="U318" i="24"/>
  <c r="U311" i="24"/>
  <c r="U205" i="24"/>
  <c r="U583" i="24"/>
  <c r="U464" i="24"/>
  <c r="U37" i="24"/>
  <c r="U56" i="24"/>
  <c r="U91" i="24"/>
  <c r="U128" i="24"/>
  <c r="U299" i="24"/>
  <c r="U82" i="24"/>
  <c r="U121" i="24"/>
  <c r="U45" i="24"/>
  <c r="U117" i="24"/>
  <c r="U469" i="24"/>
  <c r="U286" i="24"/>
  <c r="U154" i="24"/>
  <c r="U322" i="24"/>
  <c r="U191" i="24"/>
  <c r="U423" i="24"/>
  <c r="U149" i="24"/>
  <c r="U217" i="24"/>
  <c r="U411" i="24"/>
  <c r="U214" i="24"/>
  <c r="U256" i="24"/>
  <c r="U251" i="24"/>
  <c r="U360" i="24"/>
  <c r="U338" i="24"/>
  <c r="U544" i="24"/>
  <c r="U46" i="24"/>
  <c r="U59" i="24"/>
  <c r="U96" i="24"/>
  <c r="U143" i="24"/>
  <c r="U304" i="24"/>
  <c r="U90" i="24"/>
  <c r="U139" i="24"/>
  <c r="U53" i="24"/>
  <c r="U125" i="24"/>
  <c r="U471" i="24"/>
  <c r="U301" i="24"/>
  <c r="U162" i="24"/>
  <c r="U389" i="24"/>
  <c r="U204" i="24"/>
  <c r="U429" i="24"/>
  <c r="U157" i="24"/>
  <c r="U238" i="24"/>
  <c r="U510" i="24"/>
  <c r="U232" i="24"/>
  <c r="U272" i="24"/>
  <c r="U259" i="24"/>
  <c r="U413" i="24"/>
  <c r="U415" i="24"/>
  <c r="U593" i="24"/>
  <c r="U92" i="24"/>
  <c r="U312" i="24"/>
  <c r="U106" i="24"/>
  <c r="U393" i="24"/>
  <c r="U44" i="24"/>
  <c r="U119" i="24"/>
  <c r="U97" i="24"/>
  <c r="U260" i="24"/>
  <c r="U110" i="24"/>
  <c r="U273" i="24"/>
  <c r="U84" i="24"/>
  <c r="U134" i="24"/>
  <c r="U62" i="24"/>
  <c r="U64" i="24"/>
  <c r="U104" i="24"/>
  <c r="U163" i="24"/>
  <c r="U315" i="24"/>
  <c r="U199" i="24"/>
  <c r="U159" i="24"/>
  <c r="U61" i="24"/>
  <c r="U140" i="24"/>
  <c r="U183" i="24"/>
  <c r="U309" i="24"/>
  <c r="U181" i="24"/>
  <c r="U445" i="24"/>
  <c r="U207" i="24"/>
  <c r="U450" i="24"/>
  <c r="U169" i="24"/>
  <c r="U262" i="24"/>
  <c r="U552" i="24"/>
  <c r="U247" i="24"/>
  <c r="U313" i="24"/>
  <c r="U491" i="24"/>
  <c r="U459" i="24"/>
  <c r="U421" i="24"/>
  <c r="U483" i="24"/>
  <c r="U180" i="24"/>
  <c r="U223" i="24"/>
  <c r="U326" i="24"/>
  <c r="U565" i="24"/>
  <c r="U210" i="24"/>
  <c r="U324" i="24"/>
  <c r="U285" i="24"/>
  <c r="U209" i="24"/>
  <c r="U596" i="24"/>
  <c r="U368" i="24"/>
  <c r="U451" i="24"/>
  <c r="U424" i="24"/>
  <c r="U474" i="24"/>
  <c r="U161" i="24"/>
  <c r="U280" i="24"/>
  <c r="U278" i="24"/>
  <c r="U443" i="24"/>
  <c r="U174" i="24"/>
  <c r="U263" i="24"/>
  <c r="U501" i="24"/>
  <c r="U435" i="24"/>
  <c r="U275" i="24"/>
  <c r="U575" i="24"/>
  <c r="U520" i="24"/>
  <c r="U342" i="24"/>
  <c r="U511" i="24"/>
  <c r="U563" i="24"/>
  <c r="U382" i="24"/>
  <c r="U19" i="24"/>
  <c r="U258" i="24"/>
  <c r="U24" i="24"/>
  <c r="U67" i="24"/>
  <c r="U99" i="24"/>
  <c r="U138" i="24"/>
  <c r="U245" i="24"/>
  <c r="U66" i="24"/>
  <c r="U35" i="24"/>
  <c r="U17" i="24"/>
  <c r="U77" i="24"/>
  <c r="U150" i="24"/>
  <c r="U176" i="24"/>
  <c r="U293" i="24"/>
  <c r="U432" i="24"/>
  <c r="U298" i="24"/>
  <c r="U170" i="24"/>
  <c r="U276" i="24"/>
  <c r="U129" i="24"/>
  <c r="U165" i="24"/>
  <c r="U341" i="24"/>
  <c r="U302" i="24"/>
  <c r="U455" i="24"/>
  <c r="U178" i="24"/>
  <c r="U308" i="24"/>
  <c r="U252" i="24"/>
  <c r="U478" i="24"/>
  <c r="U420" i="24"/>
  <c r="U347" i="24"/>
  <c r="U529" i="24"/>
  <c r="U375" i="24"/>
  <c r="U571" i="24"/>
  <c r="U454" i="24"/>
  <c r="U560" i="24"/>
  <c r="U187" i="24"/>
  <c r="U373" i="24"/>
  <c r="U284" i="24"/>
  <c r="U369" i="24"/>
  <c r="U567" i="24"/>
  <c r="U190" i="24"/>
  <c r="U279" i="24"/>
  <c r="U386" i="24"/>
  <c r="U297" i="24"/>
  <c r="U530" i="24"/>
  <c r="U399" i="24"/>
  <c r="U462" i="24"/>
  <c r="U384" i="24"/>
  <c r="U235" i="24"/>
  <c r="U359" i="24"/>
  <c r="U426" i="24"/>
  <c r="U509" i="24"/>
  <c r="U457" i="24"/>
  <c r="U314" i="24"/>
  <c r="U188" i="24"/>
  <c r="U274" i="24"/>
  <c r="U452" i="24"/>
  <c r="U153" i="24"/>
  <c r="U244" i="24"/>
  <c r="U402" i="24"/>
  <c r="U294" i="24"/>
  <c r="U385" i="24"/>
  <c r="U580" i="24"/>
  <c r="U198" i="24"/>
  <c r="U295" i="24"/>
  <c r="U431" i="24"/>
  <c r="U305" i="24"/>
  <c r="U570" i="24"/>
  <c r="U409" i="24"/>
  <c r="U466" i="24"/>
  <c r="U391" i="24"/>
  <c r="U331" i="24"/>
  <c r="U371" i="24"/>
  <c r="U430" i="24"/>
  <c r="U522" i="24"/>
  <c r="U492" i="24"/>
  <c r="U367" i="24"/>
  <c r="U504" i="24"/>
  <c r="U463" i="24"/>
  <c r="U477" i="24"/>
  <c r="U467" i="24"/>
  <c r="U502" i="24"/>
  <c r="U518" i="24"/>
  <c r="U521" i="24"/>
  <c r="U354" i="24"/>
  <c r="U266" i="24"/>
  <c r="U349" i="24"/>
  <c r="U193" i="24"/>
  <c r="U344" i="24"/>
  <c r="U594" i="24"/>
  <c r="U581" i="24"/>
  <c r="U394" i="24"/>
  <c r="U220" i="24"/>
  <c r="U533" i="24"/>
  <c r="U379" i="24"/>
  <c r="U599" i="24"/>
  <c r="U576" i="24"/>
  <c r="U525" i="24"/>
  <c r="U441" i="24"/>
  <c r="U537" i="24"/>
  <c r="U222" i="24"/>
  <c r="U361" i="24"/>
  <c r="U268" i="24"/>
  <c r="U330" i="24"/>
  <c r="U573" i="24"/>
  <c r="U548" i="24"/>
  <c r="U206" i="24"/>
  <c r="U300" i="24"/>
  <c r="U370" i="24"/>
  <c r="U269" i="24"/>
  <c r="U365" i="24"/>
  <c r="U201" i="24"/>
  <c r="U374" i="24"/>
  <c r="U425" i="24"/>
  <c r="U332" i="24"/>
  <c r="U404" i="24"/>
  <c r="U231" i="24"/>
  <c r="U591" i="24"/>
  <c r="U406" i="24"/>
  <c r="U418" i="24"/>
  <c r="U579" i="24"/>
  <c r="U541" i="24"/>
  <c r="U444" i="24"/>
  <c r="U566" i="24"/>
  <c r="U556" i="24"/>
  <c r="U261" i="24"/>
  <c r="U417" i="24"/>
  <c r="U281" i="24"/>
  <c r="U333" i="24"/>
  <c r="U526" i="24"/>
  <c r="U561" i="24"/>
  <c r="U194" i="24"/>
  <c r="U253" i="24"/>
  <c r="U319" i="24"/>
  <c r="U482" i="24"/>
  <c r="U282" i="24"/>
  <c r="U405" i="24"/>
  <c r="U197" i="24"/>
  <c r="U291" i="24"/>
  <c r="U586" i="24"/>
  <c r="U514" i="24"/>
  <c r="U364" i="24"/>
  <c r="U485" i="24"/>
  <c r="U239" i="24"/>
  <c r="U597" i="24"/>
  <c r="U400" i="24"/>
  <c r="U555" i="24"/>
  <c r="U568" i="24"/>
  <c r="U480" i="24"/>
  <c r="U601" i="24"/>
  <c r="U486" i="24"/>
  <c r="U574" i="24"/>
  <c r="U246" i="24"/>
  <c r="U358" i="24"/>
  <c r="U578" i="24"/>
  <c r="U428" i="24"/>
  <c r="U516" i="24"/>
  <c r="U352" i="24"/>
  <c r="U388" i="24"/>
  <c r="U472" i="24"/>
  <c r="U589" i="24"/>
  <c r="U397" i="24"/>
  <c r="U564" i="24"/>
  <c r="U363" i="24"/>
  <c r="U403" i="24"/>
  <c r="U513" i="24"/>
  <c r="U422" i="24"/>
  <c r="U527" i="24"/>
  <c r="U602" i="24"/>
  <c r="U512" i="24"/>
  <c r="U569" i="24"/>
  <c r="U438" i="24"/>
  <c r="U489" i="24"/>
  <c r="U540" i="24"/>
  <c r="U582" i="24"/>
  <c r="U381" i="24"/>
  <c r="U532" i="24"/>
  <c r="U213" i="24"/>
  <c r="U327" i="24"/>
  <c r="U437" i="24"/>
  <c r="U401" i="24"/>
  <c r="U468" i="24"/>
  <c r="U339" i="24"/>
  <c r="U376" i="24"/>
  <c r="U416" i="24"/>
  <c r="U551" i="24"/>
  <c r="U243" i="24"/>
  <c r="U498" i="24"/>
  <c r="U346" i="24"/>
  <c r="U383" i="24"/>
  <c r="U448" i="24"/>
  <c r="U410" i="24"/>
  <c r="U479" i="24"/>
  <c r="U584" i="24"/>
  <c r="U496" i="24"/>
  <c r="U554" i="24"/>
  <c r="U499" i="24"/>
  <c r="U473" i="24"/>
  <c r="U524" i="24"/>
  <c r="U590" i="24"/>
  <c r="U539" i="24"/>
  <c r="U523" i="24"/>
  <c r="U186" i="24"/>
  <c r="U219" i="24"/>
  <c r="U303" i="24"/>
  <c r="U340" i="24"/>
  <c r="U503" i="24"/>
  <c r="U288" i="24"/>
  <c r="U392" i="24"/>
  <c r="U545" i="24"/>
  <c r="U218" i="24"/>
  <c r="U328" i="24"/>
  <c r="U453" i="24"/>
  <c r="U419" i="24"/>
  <c r="U481" i="24"/>
  <c r="U343" i="24"/>
  <c r="U380" i="24"/>
  <c r="U436" i="24"/>
  <c r="U558" i="24"/>
  <c r="U250" i="24"/>
  <c r="U500" i="24"/>
  <c r="U351" i="24"/>
  <c r="U390" i="24"/>
  <c r="U461" i="24"/>
  <c r="U414" i="24"/>
  <c r="U495" i="24"/>
  <c r="U587" i="24"/>
  <c r="U506" i="24"/>
  <c r="U557" i="24"/>
  <c r="U515" i="24"/>
  <c r="U476" i="24"/>
  <c r="U534" i="24"/>
  <c r="U598" i="24"/>
  <c r="U543" i="24"/>
  <c r="U592" i="24"/>
  <c r="U490" i="24"/>
  <c r="U528" i="24"/>
  <c r="U577" i="24"/>
  <c r="U531" i="24"/>
  <c r="U460" i="24"/>
  <c r="U505" i="24"/>
  <c r="U550" i="24"/>
  <c r="U603" i="24"/>
  <c r="U372" i="24"/>
  <c r="U407" i="24"/>
  <c r="U507" i="24"/>
  <c r="U227" i="24"/>
  <c r="U427" i="24"/>
  <c r="U562" i="24"/>
  <c r="U355" i="24"/>
  <c r="U387" i="24"/>
  <c r="U446" i="24"/>
  <c r="U572" i="24"/>
  <c r="U434" i="24"/>
  <c r="U559" i="24"/>
  <c r="U595" i="24"/>
  <c r="U493" i="24"/>
  <c r="U538" i="24"/>
  <c r="U585" i="24"/>
  <c r="U547" i="24"/>
  <c r="U470" i="24"/>
  <c r="U508" i="24"/>
  <c r="U553" i="24"/>
  <c r="G14" i="20"/>
  <c r="D39" i="20" l="1"/>
  <c r="D23" i="20" l="1"/>
  <c r="D24" i="20"/>
  <c r="D25" i="20"/>
  <c r="S185" i="13"/>
  <c r="Q185" i="13"/>
  <c r="O185" i="13"/>
  <c r="S184" i="13"/>
  <c r="Q184" i="13"/>
  <c r="O184" i="13"/>
  <c r="S183" i="13"/>
  <c r="Q183" i="13"/>
  <c r="O183" i="13"/>
  <c r="S182" i="13"/>
  <c r="Q182" i="13"/>
  <c r="O182" i="13"/>
  <c r="S181" i="13"/>
  <c r="Q181" i="13"/>
  <c r="O181" i="13"/>
  <c r="S180" i="13"/>
  <c r="Q180" i="13"/>
  <c r="O180" i="13"/>
  <c r="S179" i="13"/>
  <c r="Q179" i="13"/>
  <c r="O179" i="13"/>
  <c r="S178" i="13"/>
  <c r="Q178" i="13"/>
  <c r="O178" i="13"/>
  <c r="S177" i="13"/>
  <c r="Q177" i="13"/>
  <c r="R177" i="13" s="1"/>
  <c r="T177" i="13" s="1"/>
  <c r="O177" i="13"/>
  <c r="S176" i="13"/>
  <c r="Q176" i="13"/>
  <c r="O176" i="13"/>
  <c r="S175" i="13"/>
  <c r="Q175" i="13"/>
  <c r="O175" i="13"/>
  <c r="S174" i="13"/>
  <c r="Q174" i="13"/>
  <c r="O174" i="13"/>
  <c r="S173" i="13"/>
  <c r="Q173" i="13"/>
  <c r="O173" i="13"/>
  <c r="S172" i="13"/>
  <c r="Q172" i="13"/>
  <c r="O172" i="13"/>
  <c r="S171" i="13"/>
  <c r="Q171" i="13"/>
  <c r="O171" i="13"/>
  <c r="S170" i="13"/>
  <c r="Q170" i="13"/>
  <c r="O170" i="13"/>
  <c r="S169" i="13"/>
  <c r="Q169" i="13"/>
  <c r="O169" i="13"/>
  <c r="S168" i="13"/>
  <c r="Q168" i="13"/>
  <c r="O168" i="13"/>
  <c r="S167" i="13"/>
  <c r="Q167" i="13"/>
  <c r="O167" i="13"/>
  <c r="S166" i="13"/>
  <c r="Q166" i="13"/>
  <c r="O166" i="13"/>
  <c r="S165" i="13"/>
  <c r="Q165" i="13"/>
  <c r="O165" i="13"/>
  <c r="S164" i="13"/>
  <c r="Q164" i="13"/>
  <c r="R164" i="13" s="1"/>
  <c r="T164" i="13" s="1"/>
  <c r="O164" i="13"/>
  <c r="S163" i="13"/>
  <c r="Q163" i="13"/>
  <c r="O163" i="13"/>
  <c r="S162" i="13"/>
  <c r="Q162" i="13"/>
  <c r="O162" i="13"/>
  <c r="S161" i="13"/>
  <c r="Q161" i="13"/>
  <c r="O161" i="13"/>
  <c r="S160" i="13"/>
  <c r="Q160" i="13"/>
  <c r="O160" i="13"/>
  <c r="S159" i="13"/>
  <c r="Q159" i="13"/>
  <c r="O159" i="13"/>
  <c r="S158" i="13"/>
  <c r="Q158" i="13"/>
  <c r="O158" i="13"/>
  <c r="S157" i="13"/>
  <c r="Q157" i="13"/>
  <c r="O157" i="13"/>
  <c r="S156" i="13"/>
  <c r="Q156" i="13"/>
  <c r="O156" i="13"/>
  <c r="S155" i="13"/>
  <c r="Q155" i="13"/>
  <c r="O155" i="13"/>
  <c r="S154" i="13"/>
  <c r="Q154" i="13"/>
  <c r="O154" i="13"/>
  <c r="S153" i="13"/>
  <c r="Q153" i="13"/>
  <c r="R153" i="13" s="1"/>
  <c r="T153" i="13" s="1"/>
  <c r="O153" i="13"/>
  <c r="S152" i="13"/>
  <c r="Q152" i="13"/>
  <c r="O152" i="13"/>
  <c r="S151" i="13"/>
  <c r="Q151" i="13"/>
  <c r="O151" i="13"/>
  <c r="S150" i="13"/>
  <c r="Q150" i="13"/>
  <c r="O150" i="13"/>
  <c r="S149" i="13"/>
  <c r="Q149" i="13"/>
  <c r="O149" i="13"/>
  <c r="S148" i="13"/>
  <c r="Q148" i="13"/>
  <c r="O148" i="13"/>
  <c r="S147" i="13"/>
  <c r="Q147" i="13"/>
  <c r="O147" i="13"/>
  <c r="S146" i="13"/>
  <c r="Q146" i="13"/>
  <c r="O146" i="13"/>
  <c r="S145" i="13"/>
  <c r="Q145" i="13"/>
  <c r="R145" i="13" s="1"/>
  <c r="T145" i="13" s="1"/>
  <c r="O145" i="13"/>
  <c r="S144" i="13"/>
  <c r="Q144" i="13"/>
  <c r="O144" i="13"/>
  <c r="S143" i="13"/>
  <c r="Q143" i="13"/>
  <c r="O143" i="13"/>
  <c r="S142" i="13"/>
  <c r="Q142" i="13"/>
  <c r="R142" i="13" s="1"/>
  <c r="T142" i="13" s="1"/>
  <c r="O142" i="13"/>
  <c r="S141" i="13"/>
  <c r="Q141" i="13"/>
  <c r="O141" i="13"/>
  <c r="S140" i="13"/>
  <c r="Q140" i="13"/>
  <c r="R140" i="13" s="1"/>
  <c r="T140" i="13" s="1"/>
  <c r="O140" i="13"/>
  <c r="S139" i="13"/>
  <c r="Q139" i="13"/>
  <c r="O139" i="13"/>
  <c r="S138" i="13"/>
  <c r="Q138" i="13"/>
  <c r="O138" i="13"/>
  <c r="S137" i="13"/>
  <c r="Q137" i="13"/>
  <c r="R137" i="13" s="1"/>
  <c r="T137" i="13" s="1"/>
  <c r="O137" i="13"/>
  <c r="S136" i="13"/>
  <c r="Q136" i="13"/>
  <c r="O136" i="13"/>
  <c r="S135" i="13"/>
  <c r="Q135" i="13"/>
  <c r="O135" i="13"/>
  <c r="S134" i="13"/>
  <c r="Q134" i="13"/>
  <c r="R134" i="13" s="1"/>
  <c r="T134" i="13" s="1"/>
  <c r="O134" i="13"/>
  <c r="S133" i="13"/>
  <c r="Q133" i="13"/>
  <c r="O133" i="13"/>
  <c r="S132" i="13"/>
  <c r="Q132" i="13"/>
  <c r="R132" i="13" s="1"/>
  <c r="T132" i="13" s="1"/>
  <c r="O132" i="13"/>
  <c r="S131" i="13"/>
  <c r="Q131" i="13"/>
  <c r="R131" i="13" s="1"/>
  <c r="T131" i="13" s="1"/>
  <c r="O131" i="13"/>
  <c r="S130" i="13"/>
  <c r="Q130" i="13"/>
  <c r="O130" i="13"/>
  <c r="S129" i="13"/>
  <c r="Q129" i="13"/>
  <c r="O129" i="13"/>
  <c r="S128" i="13"/>
  <c r="Q128" i="13"/>
  <c r="O128" i="13"/>
  <c r="S127" i="13"/>
  <c r="Q127" i="13"/>
  <c r="O127" i="13"/>
  <c r="S126" i="13"/>
  <c r="Q126" i="13"/>
  <c r="O126" i="13"/>
  <c r="S125" i="13"/>
  <c r="Q125" i="13"/>
  <c r="O125" i="13"/>
  <c r="S124" i="13"/>
  <c r="Q124" i="13"/>
  <c r="R124" i="13" s="1"/>
  <c r="T124" i="13" s="1"/>
  <c r="O124" i="13"/>
  <c r="S123" i="13"/>
  <c r="Q123" i="13"/>
  <c r="R123" i="13" s="1"/>
  <c r="T123" i="13" s="1"/>
  <c r="O123" i="13"/>
  <c r="S122" i="13"/>
  <c r="Q122" i="13"/>
  <c r="O122" i="13"/>
  <c r="S121" i="13"/>
  <c r="Q121" i="13"/>
  <c r="R121" i="13" s="1"/>
  <c r="T121" i="13" s="1"/>
  <c r="O121" i="13"/>
  <c r="S120" i="13"/>
  <c r="Q120" i="13"/>
  <c r="O120" i="13"/>
  <c r="S119" i="13"/>
  <c r="Q119" i="13"/>
  <c r="O119" i="13"/>
  <c r="S118" i="13"/>
  <c r="Q118" i="13"/>
  <c r="O118" i="13"/>
  <c r="S117" i="13"/>
  <c r="Q117" i="13"/>
  <c r="O117" i="13"/>
  <c r="S116" i="13"/>
  <c r="Q116" i="13"/>
  <c r="O116" i="13"/>
  <c r="S115" i="13"/>
  <c r="Q115" i="13"/>
  <c r="O115" i="13"/>
  <c r="S114" i="13"/>
  <c r="Q114" i="13"/>
  <c r="O114" i="13"/>
  <c r="S113" i="13"/>
  <c r="Q113" i="13"/>
  <c r="R113" i="13" s="1"/>
  <c r="T113" i="13" s="1"/>
  <c r="O113" i="13"/>
  <c r="S112" i="13"/>
  <c r="Q112" i="13"/>
  <c r="O112" i="13"/>
  <c r="S111" i="13"/>
  <c r="Q111" i="13"/>
  <c r="O111" i="13"/>
  <c r="S110" i="13"/>
  <c r="Q110" i="13"/>
  <c r="R110" i="13" s="1"/>
  <c r="T110" i="13" s="1"/>
  <c r="O110" i="13"/>
  <c r="S109" i="13"/>
  <c r="Q109" i="13"/>
  <c r="O109" i="13"/>
  <c r="S108" i="13"/>
  <c r="Q108" i="13"/>
  <c r="O108" i="13"/>
  <c r="S107" i="13"/>
  <c r="Q107" i="13"/>
  <c r="O107" i="13"/>
  <c r="S106" i="13"/>
  <c r="Q106" i="13"/>
  <c r="O106" i="13"/>
  <c r="S105" i="13"/>
  <c r="Q105" i="13"/>
  <c r="O105" i="13"/>
  <c r="S104" i="13"/>
  <c r="Q104" i="13"/>
  <c r="O104" i="13"/>
  <c r="S103" i="13"/>
  <c r="Q103" i="13"/>
  <c r="O103" i="13"/>
  <c r="S102" i="13"/>
  <c r="Q102" i="13"/>
  <c r="R102" i="13" s="1"/>
  <c r="T102" i="13" s="1"/>
  <c r="O102" i="13"/>
  <c r="S101" i="13"/>
  <c r="Q101" i="13"/>
  <c r="O101" i="13"/>
  <c r="S100" i="13"/>
  <c r="Q100" i="13"/>
  <c r="O100" i="13"/>
  <c r="S99" i="13"/>
  <c r="Q99" i="13"/>
  <c r="R99" i="13" s="1"/>
  <c r="T99" i="13" s="1"/>
  <c r="O99" i="13"/>
  <c r="S98" i="13"/>
  <c r="Q98" i="13"/>
  <c r="O98" i="13"/>
  <c r="S97" i="13"/>
  <c r="Q97" i="13"/>
  <c r="O97" i="13"/>
  <c r="S96" i="13"/>
  <c r="Q96" i="13"/>
  <c r="O96" i="13"/>
  <c r="S95" i="13"/>
  <c r="Q95" i="13"/>
  <c r="O95" i="13"/>
  <c r="S94" i="13"/>
  <c r="Q94" i="13"/>
  <c r="O94" i="13"/>
  <c r="S93" i="13"/>
  <c r="Q93" i="13"/>
  <c r="O93" i="13"/>
  <c r="S92" i="13"/>
  <c r="Q92" i="13"/>
  <c r="O92" i="13"/>
  <c r="S91" i="13"/>
  <c r="Q91" i="13"/>
  <c r="R91" i="13" s="1"/>
  <c r="T91" i="13" s="1"/>
  <c r="O91" i="13"/>
  <c r="S90" i="13"/>
  <c r="Q90" i="13"/>
  <c r="O90" i="13"/>
  <c r="S89" i="13"/>
  <c r="Q89" i="13"/>
  <c r="O89" i="13"/>
  <c r="S88" i="13"/>
  <c r="T88" i="13" s="1"/>
  <c r="Q88" i="13"/>
  <c r="O88" i="13"/>
  <c r="S87" i="13"/>
  <c r="Q87" i="13"/>
  <c r="O87" i="13"/>
  <c r="S86" i="13"/>
  <c r="Q86" i="13"/>
  <c r="R86" i="13" s="1"/>
  <c r="T86" i="13" s="1"/>
  <c r="O86" i="13"/>
  <c r="S85" i="13"/>
  <c r="Q85" i="13"/>
  <c r="O85" i="13"/>
  <c r="S84" i="13"/>
  <c r="Q84" i="13"/>
  <c r="R84" i="13" s="1"/>
  <c r="T84" i="13" s="1"/>
  <c r="O84" i="13"/>
  <c r="S83" i="13"/>
  <c r="Q83" i="13"/>
  <c r="O83" i="13"/>
  <c r="S82" i="13"/>
  <c r="Q82" i="13"/>
  <c r="O82" i="13"/>
  <c r="S81" i="13"/>
  <c r="Q81" i="13"/>
  <c r="R81" i="13" s="1"/>
  <c r="T81" i="13" s="1"/>
  <c r="O81" i="13"/>
  <c r="S80" i="13"/>
  <c r="Q80" i="13"/>
  <c r="O80" i="13"/>
  <c r="S79" i="13"/>
  <c r="Q79" i="13"/>
  <c r="O79" i="13"/>
  <c r="S78" i="13"/>
  <c r="Q78" i="13"/>
  <c r="R78" i="13"/>
  <c r="T78" i="13" s="1"/>
  <c r="O78" i="13"/>
  <c r="S77" i="13"/>
  <c r="Q77" i="13"/>
  <c r="O77" i="13"/>
  <c r="S76" i="13"/>
  <c r="Q76" i="13"/>
  <c r="O76" i="13"/>
  <c r="S75" i="13"/>
  <c r="Q75" i="13"/>
  <c r="O75" i="13"/>
  <c r="S74" i="13"/>
  <c r="Q74" i="13"/>
  <c r="O74" i="13"/>
  <c r="S73" i="13"/>
  <c r="Q73" i="13"/>
  <c r="R73" i="13" s="1"/>
  <c r="T73" i="13" s="1"/>
  <c r="O73" i="13"/>
  <c r="S72" i="13"/>
  <c r="Q72" i="13"/>
  <c r="O72" i="13"/>
  <c r="S71" i="13"/>
  <c r="Q71" i="13"/>
  <c r="R71" i="13" s="1"/>
  <c r="T71" i="13" s="1"/>
  <c r="O71" i="13"/>
  <c r="S70" i="13"/>
  <c r="Q70" i="13"/>
  <c r="R70" i="13" s="1"/>
  <c r="T70" i="13" s="1"/>
  <c r="O70" i="13"/>
  <c r="S69" i="13"/>
  <c r="Q69" i="13"/>
  <c r="O69" i="13"/>
  <c r="S68" i="13"/>
  <c r="Q68" i="13"/>
  <c r="R68" i="13" s="1"/>
  <c r="T68" i="13" s="1"/>
  <c r="O68" i="13"/>
  <c r="S67" i="13"/>
  <c r="Q67" i="13"/>
  <c r="O67" i="13"/>
  <c r="S66" i="13"/>
  <c r="Q66" i="13"/>
  <c r="O66" i="13"/>
  <c r="S65" i="13"/>
  <c r="Q65" i="13"/>
  <c r="R65" i="13" s="1"/>
  <c r="T65" i="13" s="1"/>
  <c r="O65" i="13"/>
  <c r="S64" i="13"/>
  <c r="Q64" i="13"/>
  <c r="O64" i="13"/>
  <c r="S63" i="13"/>
  <c r="Q63" i="13"/>
  <c r="R63" i="13" s="1"/>
  <c r="T63" i="13" s="1"/>
  <c r="O63" i="13"/>
  <c r="S62" i="13"/>
  <c r="Q62" i="13"/>
  <c r="R62" i="13" s="1"/>
  <c r="T62" i="13" s="1"/>
  <c r="O62" i="13"/>
  <c r="S61" i="13"/>
  <c r="Q61" i="13"/>
  <c r="O61" i="13"/>
  <c r="S60" i="13"/>
  <c r="Q60" i="13"/>
  <c r="R60" i="13" s="1"/>
  <c r="T60" i="13" s="1"/>
  <c r="O60" i="13"/>
  <c r="S59" i="13"/>
  <c r="Q59" i="13"/>
  <c r="O59" i="13"/>
  <c r="S58" i="13"/>
  <c r="Q58" i="13"/>
  <c r="R58" i="13" s="1"/>
  <c r="T58" i="13" s="1"/>
  <c r="O58" i="13"/>
  <c r="S57" i="13"/>
  <c r="Q57" i="13"/>
  <c r="O57" i="13"/>
  <c r="S56" i="13"/>
  <c r="Q56" i="13"/>
  <c r="O56" i="13"/>
  <c r="S55" i="13"/>
  <c r="Q55" i="13"/>
  <c r="R55" i="13" s="1"/>
  <c r="T55" i="13" s="1"/>
  <c r="O55" i="13"/>
  <c r="S54" i="13"/>
  <c r="Q54" i="13"/>
  <c r="R54" i="13" s="1"/>
  <c r="T54" i="13" s="1"/>
  <c r="O54" i="13"/>
  <c r="S53" i="13"/>
  <c r="Q53" i="13"/>
  <c r="R53" i="13" s="1"/>
  <c r="T53" i="13" s="1"/>
  <c r="O53" i="13"/>
  <c r="S52" i="13"/>
  <c r="Q52" i="13"/>
  <c r="O52" i="13"/>
  <c r="S51" i="13"/>
  <c r="Q51" i="13"/>
  <c r="O51" i="13"/>
  <c r="S50" i="13"/>
  <c r="Q50" i="13"/>
  <c r="R50" i="13" s="1"/>
  <c r="T50" i="13" s="1"/>
  <c r="O50" i="13"/>
  <c r="S49" i="13"/>
  <c r="Q49" i="13"/>
  <c r="O49" i="13"/>
  <c r="S48" i="13"/>
  <c r="Q48" i="13"/>
  <c r="O48" i="13"/>
  <c r="S47" i="13"/>
  <c r="Q47" i="13"/>
  <c r="O47" i="13"/>
  <c r="S46" i="13"/>
  <c r="Q46" i="13"/>
  <c r="R46" i="13" s="1"/>
  <c r="T46" i="13" s="1"/>
  <c r="O46" i="13"/>
  <c r="S45" i="13"/>
  <c r="Q45" i="13"/>
  <c r="R45" i="13" s="1"/>
  <c r="T45" i="13" s="1"/>
  <c r="O45" i="13"/>
  <c r="S44" i="13"/>
  <c r="Q44" i="13"/>
  <c r="O44" i="13"/>
  <c r="S43" i="13"/>
  <c r="Q43" i="13"/>
  <c r="O43" i="13"/>
  <c r="S42" i="13"/>
  <c r="Q42" i="13"/>
  <c r="O42" i="13"/>
  <c r="S41" i="13"/>
  <c r="Q41" i="13"/>
  <c r="O41" i="13"/>
  <c r="S40" i="13"/>
  <c r="Q40" i="13"/>
  <c r="O40" i="13"/>
  <c r="S39" i="13"/>
  <c r="Q39" i="13"/>
  <c r="O39" i="13"/>
  <c r="S38" i="13"/>
  <c r="Q38" i="13"/>
  <c r="R38" i="13"/>
  <c r="T38" i="13" s="1"/>
  <c r="O38" i="13"/>
  <c r="S37" i="13"/>
  <c r="Q37" i="13"/>
  <c r="R37" i="13" s="1"/>
  <c r="T37" i="13" s="1"/>
  <c r="O37" i="13"/>
  <c r="S36" i="13"/>
  <c r="Q36" i="13"/>
  <c r="O36" i="13"/>
  <c r="S35" i="13"/>
  <c r="Q35" i="13"/>
  <c r="R35" i="13" s="1"/>
  <c r="T35" i="13" s="1"/>
  <c r="O35" i="13"/>
  <c r="S34" i="13"/>
  <c r="T34" i="13" s="1"/>
  <c r="Q34" i="13"/>
  <c r="O34" i="13"/>
  <c r="S33" i="13"/>
  <c r="Q33" i="13"/>
  <c r="O33" i="13"/>
  <c r="S32" i="13"/>
  <c r="Q32" i="13"/>
  <c r="O32" i="13"/>
  <c r="S31" i="13"/>
  <c r="Q31" i="13"/>
  <c r="O31" i="13"/>
  <c r="S30" i="13"/>
  <c r="Q30" i="13"/>
  <c r="R30" i="13"/>
  <c r="T30" i="13" s="1"/>
  <c r="O30" i="13"/>
  <c r="S29" i="13"/>
  <c r="T29" i="13" s="1"/>
  <c r="Q29" i="13"/>
  <c r="O29" i="13"/>
  <c r="S28" i="13"/>
  <c r="Q28" i="13"/>
  <c r="O28" i="13"/>
  <c r="S27" i="13"/>
  <c r="Q27" i="13"/>
  <c r="R27" i="13" s="1"/>
  <c r="T27" i="13" s="1"/>
  <c r="O27" i="13"/>
  <c r="S26" i="13"/>
  <c r="Q26" i="13"/>
  <c r="O26" i="13"/>
  <c r="S25" i="13"/>
  <c r="Q25" i="13"/>
  <c r="R25" i="13" s="1"/>
  <c r="T25" i="13" s="1"/>
  <c r="O25" i="13"/>
  <c r="S24" i="13"/>
  <c r="Q24" i="13"/>
  <c r="R24" i="13" s="1"/>
  <c r="T24" i="13" s="1"/>
  <c r="O24" i="13"/>
  <c r="S23" i="13"/>
  <c r="Q23" i="13"/>
  <c r="O23" i="13"/>
  <c r="S22" i="13"/>
  <c r="Q22" i="13"/>
  <c r="R22" i="13"/>
  <c r="T22" i="13" s="1"/>
  <c r="O22" i="13"/>
  <c r="S21" i="13"/>
  <c r="Q21" i="13"/>
  <c r="O21" i="13"/>
  <c r="S20" i="13"/>
  <c r="Q20" i="13"/>
  <c r="O20" i="13"/>
  <c r="S19" i="13"/>
  <c r="Q19" i="13"/>
  <c r="R19" i="13" s="1"/>
  <c r="T19" i="13" s="1"/>
  <c r="O19" i="13"/>
  <c r="S18" i="13"/>
  <c r="Q18" i="13"/>
  <c r="O18" i="13"/>
  <c r="S17" i="13"/>
  <c r="Q17" i="13"/>
  <c r="R17" i="13" s="1"/>
  <c r="T17" i="13" s="1"/>
  <c r="O17" i="13"/>
  <c r="S16" i="13"/>
  <c r="T16" i="13" s="1"/>
  <c r="Q16" i="13"/>
  <c r="O16" i="13"/>
  <c r="S15" i="13"/>
  <c r="Q15" i="13"/>
  <c r="O15" i="13"/>
  <c r="S14" i="13"/>
  <c r="Q14" i="13"/>
  <c r="R14" i="13"/>
  <c r="T14" i="13" s="1"/>
  <c r="O14" i="13"/>
  <c r="S13" i="13"/>
  <c r="Q13" i="13"/>
  <c r="O13" i="13"/>
  <c r="S12" i="13"/>
  <c r="Q12" i="13"/>
  <c r="R12" i="13" s="1"/>
  <c r="T12" i="13" s="1"/>
  <c r="O12" i="13"/>
  <c r="Q11" i="13"/>
  <c r="R11" i="13" s="1"/>
  <c r="T11" i="13" s="1"/>
  <c r="R180" i="13"/>
  <c r="T180" i="13"/>
  <c r="R105" i="13"/>
  <c r="T105" i="13" s="1"/>
  <c r="R43" i="13"/>
  <c r="T43" i="13"/>
  <c r="R51" i="13"/>
  <c r="T51" i="13" s="1"/>
  <c r="R59" i="13"/>
  <c r="T59" i="13"/>
  <c r="R67" i="13"/>
  <c r="T67" i="13"/>
  <c r="R75" i="13"/>
  <c r="T75" i="13"/>
  <c r="R83" i="13"/>
  <c r="T83" i="13" s="1"/>
  <c r="R107" i="13"/>
  <c r="T107" i="13"/>
  <c r="R115" i="13"/>
  <c r="T115" i="13" s="1"/>
  <c r="R139" i="13"/>
  <c r="T139" i="13"/>
  <c r="R147" i="13"/>
  <c r="T147" i="13" s="1"/>
  <c r="R179" i="13"/>
  <c r="T179" i="13"/>
  <c r="R111" i="13"/>
  <c r="T111" i="13"/>
  <c r="R127" i="13"/>
  <c r="T127" i="13"/>
  <c r="R167" i="13"/>
  <c r="T167" i="13" s="1"/>
  <c r="R74" i="13"/>
  <c r="T74" i="13"/>
  <c r="R90" i="13"/>
  <c r="T90" i="13"/>
  <c r="R106" i="13"/>
  <c r="T106" i="13" s="1"/>
  <c r="R130" i="13"/>
  <c r="T130" i="13" s="1"/>
  <c r="R182" i="13"/>
  <c r="T182" i="13"/>
  <c r="R47" i="13"/>
  <c r="T47" i="13"/>
  <c r="R95" i="13"/>
  <c r="R143" i="13"/>
  <c r="T143" i="13"/>
  <c r="R159" i="13"/>
  <c r="T159" i="13"/>
  <c r="R26" i="13"/>
  <c r="T26" i="13"/>
  <c r="R42" i="13"/>
  <c r="T42" i="13" s="1"/>
  <c r="R122" i="13"/>
  <c r="T122" i="13"/>
  <c r="R178" i="13"/>
  <c r="T178" i="13"/>
  <c r="R21" i="13"/>
  <c r="T21" i="13"/>
  <c r="R183" i="13"/>
  <c r="T183" i="13" s="1"/>
  <c r="R79" i="13"/>
  <c r="T79" i="13"/>
  <c r="R135" i="13"/>
  <c r="T135" i="13"/>
  <c r="R151" i="13"/>
  <c r="T151" i="13" s="1"/>
  <c r="R175" i="13"/>
  <c r="T175" i="13"/>
  <c r="R82" i="13"/>
  <c r="T82" i="13"/>
  <c r="R98" i="13"/>
  <c r="T98" i="13"/>
  <c r="R114" i="13"/>
  <c r="T114" i="13" s="1"/>
  <c r="R146" i="13"/>
  <c r="T146" i="13"/>
  <c r="R29" i="13"/>
  <c r="R184" i="13"/>
  <c r="T184" i="13"/>
  <c r="R39" i="13"/>
  <c r="T39" i="13" s="1"/>
  <c r="R87" i="13"/>
  <c r="T87" i="13"/>
  <c r="R103" i="13"/>
  <c r="T103" i="13"/>
  <c r="R119" i="13"/>
  <c r="T119" i="13" s="1"/>
  <c r="R162" i="13"/>
  <c r="T162" i="13"/>
  <c r="R20" i="13"/>
  <c r="T20" i="13"/>
  <c r="R36" i="13"/>
  <c r="T36" i="13" s="1"/>
  <c r="R15" i="13"/>
  <c r="T15" i="13"/>
  <c r="R23" i="13"/>
  <c r="T23" i="13"/>
  <c r="R31" i="13"/>
  <c r="T31" i="13"/>
  <c r="R52" i="13"/>
  <c r="T52" i="13" s="1"/>
  <c r="R100" i="13"/>
  <c r="T100" i="13"/>
  <c r="R116" i="13"/>
  <c r="T116" i="13" s="1"/>
  <c r="R148" i="13"/>
  <c r="T148" i="13"/>
  <c r="R156" i="13"/>
  <c r="T156" i="13" s="1"/>
  <c r="R172" i="13"/>
  <c r="T172" i="13"/>
  <c r="R185" i="13"/>
  <c r="T185" i="13"/>
  <c r="R13" i="13"/>
  <c r="T13" i="13" s="1"/>
  <c r="R138" i="13"/>
  <c r="T138" i="13" s="1"/>
  <c r="R61" i="13"/>
  <c r="T61" i="13"/>
  <c r="R69" i="13"/>
  <c r="T69" i="13" s="1"/>
  <c r="R109" i="13"/>
  <c r="T109" i="13" s="1"/>
  <c r="R117" i="13"/>
  <c r="T117" i="13"/>
  <c r="R48" i="13"/>
  <c r="T48" i="13"/>
  <c r="R64" i="13"/>
  <c r="T64" i="13"/>
  <c r="R80" i="13"/>
  <c r="T80" i="13" s="1"/>
  <c r="R96" i="13"/>
  <c r="T96" i="13" s="1"/>
  <c r="R112" i="13"/>
  <c r="T112" i="13"/>
  <c r="R128" i="13"/>
  <c r="T128" i="13"/>
  <c r="R136" i="13"/>
  <c r="T136" i="13" s="1"/>
  <c r="R144" i="13"/>
  <c r="T144" i="13" s="1"/>
  <c r="R152" i="13"/>
  <c r="T152" i="13"/>
  <c r="R160" i="13"/>
  <c r="T160" i="13"/>
  <c r="R168" i="13"/>
  <c r="T168" i="13" s="1"/>
  <c r="R176" i="13"/>
  <c r="T176" i="13" s="1"/>
  <c r="R16" i="13"/>
  <c r="R32" i="13"/>
  <c r="T32" i="13"/>
  <c r="R77" i="13"/>
  <c r="T77" i="13"/>
  <c r="R85" i="13"/>
  <c r="T85" i="13"/>
  <c r="R93" i="13"/>
  <c r="T93" i="13" s="1"/>
  <c r="R101" i="13"/>
  <c r="T101" i="13" s="1"/>
  <c r="R125" i="13"/>
  <c r="T125" i="13"/>
  <c r="R133" i="13"/>
  <c r="T133" i="13"/>
  <c r="R33" i="13"/>
  <c r="T33" i="13"/>
  <c r="R155" i="13"/>
  <c r="T155" i="13"/>
  <c r="R163" i="13"/>
  <c r="T163" i="13" s="1"/>
  <c r="R171" i="13"/>
  <c r="T171" i="13" s="1"/>
  <c r="R94" i="13"/>
  <c r="T94" i="13"/>
  <c r="R97" i="13"/>
  <c r="T97" i="13" s="1"/>
  <c r="R118" i="13"/>
  <c r="T118" i="13"/>
  <c r="R126" i="13"/>
  <c r="T126" i="13" s="1"/>
  <c r="R150" i="13"/>
  <c r="T150" i="13"/>
  <c r="R158" i="13"/>
  <c r="T158" i="13" s="1"/>
  <c r="R166" i="13"/>
  <c r="T166" i="13"/>
  <c r="R174" i="13"/>
  <c r="T174" i="13"/>
  <c r="R129" i="13"/>
  <c r="T129" i="13"/>
  <c r="R170" i="13"/>
  <c r="T170" i="13" s="1"/>
  <c r="R49" i="13"/>
  <c r="T49" i="13"/>
  <c r="T95" i="13"/>
  <c r="R18" i="13"/>
  <c r="T18" i="13" s="1"/>
  <c r="R57" i="13"/>
  <c r="T57" i="13"/>
  <c r="R66" i="13"/>
  <c r="T66" i="13" s="1"/>
  <c r="R154" i="13"/>
  <c r="T154" i="13"/>
  <c r="R34" i="13"/>
  <c r="R89" i="13"/>
  <c r="T89" i="13" s="1"/>
  <c r="R41" i="13"/>
  <c r="T41" i="13"/>
  <c r="R76" i="13"/>
  <c r="T76" i="13"/>
  <c r="R108" i="13"/>
  <c r="T108" i="13" s="1"/>
  <c r="R169" i="13"/>
  <c r="T169" i="13"/>
  <c r="R56" i="13"/>
  <c r="T56" i="13" s="1"/>
  <c r="R72" i="13"/>
  <c r="T72" i="13"/>
  <c r="R88" i="13"/>
  <c r="R104" i="13"/>
  <c r="T104" i="13"/>
  <c r="R120" i="13"/>
  <c r="T120" i="13" s="1"/>
  <c r="R161" i="13"/>
  <c r="T161" i="13"/>
  <c r="R149" i="13"/>
  <c r="T149" i="13"/>
  <c r="R40" i="13"/>
  <c r="T40" i="13"/>
  <c r="R141" i="13"/>
  <c r="T141" i="13" s="1"/>
  <c r="R173" i="13"/>
  <c r="T173" i="13"/>
  <c r="R92" i="13"/>
  <c r="T92" i="13"/>
  <c r="R157" i="13"/>
  <c r="T157" i="13" s="1"/>
  <c r="R28" i="13"/>
  <c r="T28" i="13"/>
  <c r="R44" i="13"/>
  <c r="T44" i="13"/>
  <c r="R181" i="13"/>
  <c r="T181" i="13" s="1"/>
  <c r="R165" i="13"/>
  <c r="T165" i="13"/>
  <c r="O11" i="13"/>
  <c r="S11" i="13"/>
  <c r="W10" i="13"/>
  <c r="U179" i="13" s="1"/>
  <c r="U62" i="13" l="1"/>
  <c r="U185" i="13"/>
  <c r="U153" i="13"/>
  <c r="U136" i="13"/>
  <c r="U14" i="13"/>
  <c r="U180" i="13"/>
  <c r="U133" i="13"/>
  <c r="U95" i="13"/>
  <c r="U50" i="13"/>
  <c r="U137" i="13"/>
  <c r="U106" i="13"/>
  <c r="U26" i="13"/>
  <c r="U92" i="13"/>
  <c r="U22" i="13"/>
  <c r="U175" i="13"/>
  <c r="U152" i="13"/>
  <c r="U102" i="13"/>
  <c r="U57" i="13"/>
  <c r="U112" i="13"/>
  <c r="U65" i="13"/>
  <c r="U27" i="13"/>
  <c r="U20" i="13"/>
  <c r="U123" i="13"/>
  <c r="U94" i="13"/>
  <c r="U173" i="13"/>
  <c r="U176" i="13"/>
  <c r="U16" i="13"/>
  <c r="U80" i="13"/>
  <c r="U38" i="13"/>
  <c r="U91" i="13"/>
  <c r="U31" i="13"/>
  <c r="U28" i="13"/>
  <c r="U83" i="13"/>
  <c r="U168" i="13"/>
  <c r="U158" i="13"/>
  <c r="U146" i="13"/>
  <c r="U160" i="13"/>
  <c r="U15" i="13"/>
  <c r="U73" i="13"/>
  <c r="U138" i="13"/>
  <c r="U71" i="13"/>
  <c r="U18" i="13"/>
  <c r="U41" i="13"/>
  <c r="U181" i="13"/>
  <c r="U149" i="13"/>
  <c r="U120" i="13"/>
  <c r="U135" i="13"/>
  <c r="U132" i="13"/>
  <c r="U130" i="13"/>
  <c r="U85" i="13"/>
  <c r="U47" i="13"/>
  <c r="U128" i="13"/>
  <c r="U103" i="13"/>
  <c r="U182" i="13"/>
  <c r="U76" i="13"/>
  <c r="U19" i="13"/>
  <c r="U150" i="13"/>
  <c r="U147" i="13"/>
  <c r="U99" i="13"/>
  <c r="U54" i="13"/>
  <c r="U155" i="13"/>
  <c r="U36" i="13"/>
  <c r="U163" i="13"/>
  <c r="U88" i="13"/>
  <c r="U117" i="13"/>
  <c r="U77" i="13"/>
  <c r="U100" i="13"/>
  <c r="U42" i="13"/>
  <c r="U46" i="13"/>
  <c r="U171" i="13"/>
  <c r="U162" i="13"/>
  <c r="U64" i="13"/>
  <c r="U35" i="13"/>
  <c r="U81" i="13"/>
  <c r="U87" i="13"/>
  <c r="U21" i="13"/>
  <c r="U184" i="13"/>
  <c r="U23" i="13"/>
  <c r="U13" i="13"/>
  <c r="U156" i="13"/>
  <c r="U144" i="13"/>
  <c r="U125" i="13"/>
  <c r="U32" i="13"/>
  <c r="U177" i="13"/>
  <c r="U145" i="13"/>
  <c r="U104" i="13"/>
  <c r="U122" i="13"/>
  <c r="U178" i="13"/>
  <c r="U127" i="13"/>
  <c r="U82" i="13"/>
  <c r="U37" i="13"/>
  <c r="U96" i="13"/>
  <c r="U93" i="13"/>
  <c r="U116" i="13"/>
  <c r="U60" i="13"/>
  <c r="U142" i="13"/>
  <c r="U148" i="13"/>
  <c r="U134" i="13"/>
  <c r="U89" i="13"/>
  <c r="U51" i="13"/>
  <c r="U58" i="13"/>
  <c r="U75" i="13"/>
  <c r="U59" i="13"/>
  <c r="U110" i="13"/>
  <c r="U68" i="13"/>
  <c r="U141" i="13"/>
  <c r="U79" i="13"/>
  <c r="U166" i="13"/>
  <c r="U131" i="13"/>
  <c r="U52" i="13"/>
  <c r="U183" i="13"/>
  <c r="U90" i="13"/>
  <c r="U69" i="13"/>
  <c r="U164" i="13"/>
  <c r="U84" i="13"/>
  <c r="U29" i="13"/>
  <c r="U33" i="13"/>
  <c r="U56" i="13"/>
  <c r="U111" i="13"/>
  <c r="U55" i="13"/>
  <c r="U48" i="13"/>
  <c r="U174" i="13"/>
  <c r="U30" i="13"/>
  <c r="U161" i="13"/>
  <c r="U63" i="13"/>
  <c r="U124" i="13"/>
  <c r="U11" i="13"/>
  <c r="U157" i="13"/>
  <c r="U151" i="13"/>
  <c r="U24" i="13"/>
  <c r="U61" i="13"/>
  <c r="U139" i="13"/>
  <c r="U98" i="13"/>
  <c r="U53" i="13"/>
  <c r="U172" i="13"/>
  <c r="U109" i="13"/>
  <c r="U39" i="13"/>
  <c r="U108" i="13"/>
  <c r="U25" i="13"/>
  <c r="U12" i="13"/>
  <c r="U154" i="13"/>
  <c r="U105" i="13"/>
  <c r="U67" i="13"/>
  <c r="U140" i="13"/>
  <c r="U78" i="13"/>
  <c r="U97" i="13"/>
  <c r="U49" i="13"/>
  <c r="U170" i="13"/>
  <c r="U113" i="13"/>
  <c r="U119" i="13"/>
  <c r="U34" i="13"/>
  <c r="U44" i="13"/>
  <c r="U86" i="13"/>
  <c r="U43" i="13"/>
  <c r="U169" i="13"/>
  <c r="U72" i="13"/>
  <c r="U114" i="13"/>
  <c r="U74" i="13"/>
  <c r="U121" i="13"/>
  <c r="U17" i="13"/>
  <c r="U165" i="13"/>
  <c r="U66" i="13"/>
  <c r="U159" i="13"/>
  <c r="U118" i="13"/>
  <c r="U126" i="13"/>
  <c r="U40" i="13"/>
  <c r="U101" i="13"/>
  <c r="U45" i="13"/>
  <c r="U107" i="13"/>
  <c r="U70" i="13"/>
  <c r="U129" i="13"/>
  <c r="U143" i="13"/>
  <c r="U167" i="13"/>
  <c r="U11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tc={7964EFEA-43C6-1548-B662-0B95AD8E15E8}</author>
    <author>tc={AEE1F0C9-27E6-1F4E-9A77-395066055E51}</author>
    <author>tc={84C8434B-061F-1B45-9E0A-9D3DA609B785}</author>
    <author>tc={8D81F36A-7D07-594C-B1A9-BCCB41EF12AF}</author>
    <author>tc={FA4CA61B-EE55-7B4C-93F9-48AEB932C0EC}</author>
    <author>tc={4EB27BED-8D15-3648-8BA6-DCFFD1363D72}</author>
  </authors>
  <commentList>
    <comment ref="D10" authorId="0" shapeId="0" xr:uid="{7964EFEA-43C6-1548-B662-0B95AD8E15E8}">
      <text>
        <t>[Threaded comment]
Your version of Excel allows you to read this threaded comment; however, any edits to it will get removed if the file is opened in a newer version of Excel. Learn more: https://go.microsoft.com/fwlink/?linkid=870924
Comment:
    Generar un clasificador para la segregar por proceso Segun nombre correcto</t>
      </text>
    </comment>
    <comment ref="I67" authorId="1" shapeId="0" xr:uid="{AEE1F0C9-27E6-1F4E-9A77-395066055E51}">
      <text>
        <t xml:space="preserve">[Threaded comment]
Your version of Excel allows you to read this threaded comment; however, any edits to it will get removed if the file is opened in a newer version of Excel. Learn more: https://go.microsoft.com/fwlink/?linkid=870924
Comment:
    Sesiónes con el Despacho .  En teste proyecto se hacen mesa de trabajo </t>
      </text>
    </comment>
    <comment ref="I68" authorId="2" shapeId="0" xr:uid="{84C8434B-061F-1B45-9E0A-9D3DA609B785}">
      <text>
        <t xml:space="preserve">[Threaded comment]
Your version of Excel allows you to read this threaded comment; however, any edits to it will get removed if the file is opened in a newer version of Excel. Learn more: https://go.microsoft.com/fwlink/?linkid=870924
Comment:
    Sesiónes con el Despacho .  En teste proyecto se hacen mesa de trabajo </t>
      </text>
    </comment>
    <comment ref="I69" authorId="3" shapeId="0" xr:uid="{8D81F36A-7D07-594C-B1A9-BCCB41EF12AF}">
      <text>
        <t xml:space="preserve">[Threaded comment]
Your version of Excel allows you to read this threaded comment; however, any edits to it will get removed if the file is opened in a newer version of Excel. Learn more: https://go.microsoft.com/fwlink/?linkid=870924
Comment:
    Sesiónes con el Despacho .  En teste proyecto se hacen mesa de trabajo </t>
      </text>
    </comment>
    <comment ref="I70" authorId="4" shapeId="0" xr:uid="{FA4CA61B-EE55-7B4C-93F9-48AEB932C0EC}">
      <text>
        <t xml:space="preserve">[Threaded comment]
Your version of Excel allows you to read this threaded comment; however, any edits to it will get removed if the file is opened in a newer version of Excel. Learn more: https://go.microsoft.com/fwlink/?linkid=870924
Comment:
    Sesiónes con el Despacho .  En teste proyecto se hacen mesa de trabajo </t>
      </text>
    </comment>
    <comment ref="H99" authorId="5" shapeId="0" xr:uid="{4EB27BED-8D15-3648-8BA6-DCFFD1363D72}">
      <text>
        <t xml:space="preserve">[Threaded comment]
Your version of Excel allows you to read this threaded comment; however, any edits to it will get removed if the file is opened in a newer version of Excel. Learn more: https://go.microsoft.com/fwlink/?linkid=870924
Comment:
    Sesiones de trabajo con el despacho
Reply:
    2 revisiones (anterior y posterior) según el procedimiento.
</t>
      </text>
    </comment>
  </commentList>
</comments>
</file>

<file path=xl/sharedStrings.xml><?xml version="1.0" encoding="utf-8"?>
<sst xmlns="http://schemas.openxmlformats.org/spreadsheetml/2006/main" count="6936" uniqueCount="751">
  <si>
    <t>Seleccione la dependencia institucional donde desea estimar la carga de trabajo</t>
  </si>
  <si>
    <t>Nombre</t>
  </si>
  <si>
    <t>Perfil de puesto</t>
  </si>
  <si>
    <t>Dependencia</t>
  </si>
  <si>
    <t>Proceso</t>
  </si>
  <si>
    <t>Subproceso</t>
  </si>
  <si>
    <t>Actividad</t>
  </si>
  <si>
    <t>Rol</t>
  </si>
  <si>
    <t>Estado</t>
  </si>
  <si>
    <t>Frecuencia</t>
  </si>
  <si>
    <t>Demanda en la frecuencia</t>
  </si>
  <si>
    <t>T mín. (h)</t>
  </si>
  <si>
    <t>T prom. (h)</t>
  </si>
  <si>
    <t>T máx. (h)</t>
  </si>
  <si>
    <t>Observaciones</t>
  </si>
  <si>
    <t>Tiempo estimado (h)</t>
  </si>
  <si>
    <t>¿Convención?</t>
  </si>
  <si>
    <t>Demanda anual</t>
  </si>
  <si>
    <t>Horas anuales</t>
  </si>
  <si>
    <t>Horas efectivas</t>
  </si>
  <si>
    <t>Plazas</t>
  </si>
  <si>
    <t>Porcentaje relativo</t>
  </si>
  <si>
    <t>Sí</t>
  </si>
  <si>
    <t>(All)</t>
  </si>
  <si>
    <t>Valores</t>
  </si>
  <si>
    <t>Suma de Plazas</t>
  </si>
  <si>
    <t>Porcentaje relativo (%)</t>
  </si>
  <si>
    <t>(blank)</t>
  </si>
  <si>
    <t>(blank) Total</t>
  </si>
  <si>
    <t>Director de supervisión</t>
  </si>
  <si>
    <t>Líder normativa</t>
  </si>
  <si>
    <t xml:space="preserve">Proceso </t>
  </si>
  <si>
    <t>Juan Carlos Campos Mayorga</t>
  </si>
  <si>
    <t>Asistente de Despacho</t>
  </si>
  <si>
    <t>Despacho</t>
  </si>
  <si>
    <t>Gestión de Normativa</t>
  </si>
  <si>
    <t>Detectar y Analizar Requerimiento Normativo</t>
  </si>
  <si>
    <r>
      <t xml:space="preserve">Revisar Observaciones a Normativa </t>
    </r>
    <r>
      <rPr>
        <sz val="18"/>
        <color theme="5"/>
        <rFont val="Calibri"/>
        <family val="2"/>
        <scheme val="minor"/>
      </rPr>
      <t>(Integral SAFIs)</t>
    </r>
  </si>
  <si>
    <t>Coordinador de Seguimiento Normativo</t>
  </si>
  <si>
    <t>Ejecutado</t>
  </si>
  <si>
    <t>Semestral</t>
  </si>
  <si>
    <t>Regresar</t>
  </si>
  <si>
    <r>
      <t xml:space="preserve">Revisar Observaciones a Normativa </t>
    </r>
    <r>
      <rPr>
        <sz val="18"/>
        <color theme="5"/>
        <rFont val="Calibri"/>
        <family val="2"/>
        <scheme val="minor"/>
      </rPr>
      <t>(Integral gestión de riesgos)</t>
    </r>
  </si>
  <si>
    <t>No ejecutado</t>
  </si>
  <si>
    <t>Anual</t>
  </si>
  <si>
    <r>
      <t xml:space="preserve">Revisar Observaciones a Normativa </t>
    </r>
    <r>
      <rPr>
        <sz val="18"/>
        <color theme="5"/>
        <rFont val="Calibri"/>
        <family val="2"/>
        <scheme val="minor"/>
      </rPr>
      <t>(Integral Autorizaciones)</t>
    </r>
  </si>
  <si>
    <r>
      <t xml:space="preserve">Revisar Observaciones a Normativa </t>
    </r>
    <r>
      <rPr>
        <sz val="18"/>
        <color theme="5"/>
        <rFont val="Calibri"/>
        <family val="2"/>
        <scheme val="minor"/>
      </rPr>
      <t>(MIS)</t>
    </r>
  </si>
  <si>
    <r>
      <t xml:space="preserve">Gestionar Requerimiento Normativo </t>
    </r>
    <r>
      <rPr>
        <sz val="18"/>
        <color theme="5"/>
        <rFont val="Calibri"/>
        <family val="2"/>
        <scheme val="minor"/>
      </rPr>
      <t xml:space="preserve"> (Integral SAFIs)</t>
    </r>
  </si>
  <si>
    <t>Ejecutado parcialmente</t>
  </si>
  <si>
    <r>
      <t xml:space="preserve">Gestionar Requerimiento Normativo </t>
    </r>
    <r>
      <rPr>
        <sz val="18"/>
        <color theme="5"/>
        <rFont val="Calibri"/>
        <family val="2"/>
        <scheme val="minor"/>
      </rPr>
      <t>(Integral gestión de riesgos)</t>
    </r>
  </si>
  <si>
    <r>
      <t xml:space="preserve">Gestionar Requerimiento Normativo </t>
    </r>
    <r>
      <rPr>
        <sz val="18"/>
        <color theme="5"/>
        <rFont val="Calibri"/>
        <family val="2"/>
        <scheme val="minor"/>
      </rPr>
      <t>(Integral Autorizaciones)</t>
    </r>
  </si>
  <si>
    <r>
      <t xml:space="preserve">Gestionar Requerimiento Normativo </t>
    </r>
    <r>
      <rPr>
        <sz val="18"/>
        <color theme="5"/>
        <rFont val="Calibri"/>
        <family val="2"/>
        <scheme val="minor"/>
      </rPr>
      <t>(MIS)</t>
    </r>
  </si>
  <si>
    <r>
      <t xml:space="preserve">Analizar Solicitud de Normativa </t>
    </r>
    <r>
      <rPr>
        <sz val="18"/>
        <color theme="5"/>
        <rFont val="Calibri"/>
        <family val="2"/>
        <scheme val="minor"/>
      </rPr>
      <t>(Integral SAFIs)</t>
    </r>
  </si>
  <si>
    <t>Aprobador de Elaboración de Normativa</t>
  </si>
  <si>
    <r>
      <t xml:space="preserve">Analizar Solicitud de Normativa </t>
    </r>
    <r>
      <rPr>
        <sz val="18"/>
        <color theme="5"/>
        <rFont val="Calibri"/>
        <family val="2"/>
        <scheme val="minor"/>
      </rPr>
      <t>(Integral gestión de riesgos)</t>
    </r>
  </si>
  <si>
    <r>
      <t xml:space="preserve">Analizar Solicitud de Normativa </t>
    </r>
    <r>
      <rPr>
        <sz val="18"/>
        <color theme="5"/>
        <rFont val="Calibri"/>
        <family val="2"/>
        <scheme val="minor"/>
      </rPr>
      <t>(Integral Autorizaciones)</t>
    </r>
  </si>
  <si>
    <r>
      <t xml:space="preserve">Analizar Solicitud de Normativa </t>
    </r>
    <r>
      <rPr>
        <sz val="18"/>
        <color theme="5"/>
        <rFont val="Calibri"/>
        <family val="2"/>
        <scheme val="minor"/>
      </rPr>
      <t>(MIS)</t>
    </r>
  </si>
  <si>
    <r>
      <t>Elaborar Informe Preliminar Normativo (Opcional)</t>
    </r>
    <r>
      <rPr>
        <sz val="18"/>
        <color theme="5"/>
        <rFont val="Calibri"/>
        <family val="2"/>
        <scheme val="minor"/>
      </rPr>
      <t xml:space="preserve"> (Integral SAFIs)</t>
    </r>
  </si>
  <si>
    <t>Responsable del Informe Preliminar Normativo</t>
  </si>
  <si>
    <r>
      <t>Elaborar Informe Preliminar Normativo (Opcional)</t>
    </r>
    <r>
      <rPr>
        <sz val="18"/>
        <color theme="5"/>
        <rFont val="Calibri"/>
        <family val="2"/>
        <scheme val="minor"/>
      </rPr>
      <t xml:space="preserve"> (Integral gestión de riesgos)</t>
    </r>
  </si>
  <si>
    <r>
      <t>Elaborar Informe Preliminar Normativo (Opcional)</t>
    </r>
    <r>
      <rPr>
        <sz val="18"/>
        <color theme="5"/>
        <rFont val="Calibri"/>
        <family val="2"/>
        <scheme val="minor"/>
      </rPr>
      <t xml:space="preserve"> (Integral Autorizaciones)</t>
    </r>
  </si>
  <si>
    <r>
      <t>Elaborar Informe Preliminar Normativo (Opcional)</t>
    </r>
    <r>
      <rPr>
        <sz val="18"/>
        <color theme="5"/>
        <rFont val="Calibri"/>
        <family val="2"/>
        <scheme val="minor"/>
      </rPr>
      <t xml:space="preserve"> (MIS)</t>
    </r>
  </si>
  <si>
    <t>Establecer Objetivos y Prioridades de Atención</t>
  </si>
  <si>
    <r>
      <t> Revisar Ficha Técnica de Norma</t>
    </r>
    <r>
      <rPr>
        <sz val="18"/>
        <color theme="5"/>
        <rFont val="Calibri"/>
        <family val="2"/>
        <scheme val="minor"/>
      </rPr>
      <t xml:space="preserve">  (Integral SAFIs)</t>
    </r>
  </si>
  <si>
    <t>Comité Director</t>
  </si>
  <si>
    <r>
      <t> Revisar Ficha Técnica de Norma</t>
    </r>
    <r>
      <rPr>
        <sz val="18"/>
        <color theme="5"/>
        <rFont val="Calibri"/>
        <family val="2"/>
        <scheme val="minor"/>
      </rPr>
      <t xml:space="preserve">  (Integral gestión de riesgos)</t>
    </r>
  </si>
  <si>
    <r>
      <t> Revisar Ficha Técnica de Norma</t>
    </r>
    <r>
      <rPr>
        <sz val="18"/>
        <color theme="5"/>
        <rFont val="Calibri"/>
        <family val="2"/>
        <scheme val="minor"/>
      </rPr>
      <t xml:space="preserve">  (Integral Autorizaciones)</t>
    </r>
  </si>
  <si>
    <r>
      <t> Revisar Ficha Técnica de Norma</t>
    </r>
    <r>
      <rPr>
        <sz val="18"/>
        <color theme="5"/>
        <rFont val="Calibri"/>
        <family val="2"/>
        <scheme val="minor"/>
      </rPr>
      <t xml:space="preserve">  (MIS)</t>
    </r>
  </si>
  <si>
    <t>Conformar Equipo de Trabajo y Planificar Proyecto</t>
  </si>
  <si>
    <r>
      <t xml:space="preserve">Definir Equipo de Trabajo  </t>
    </r>
    <r>
      <rPr>
        <sz val="18"/>
        <color theme="5"/>
        <rFont val="Calibri"/>
        <family val="2"/>
        <scheme val="minor"/>
      </rPr>
      <t>(Integral SAFIs)</t>
    </r>
  </si>
  <si>
    <t>Supervisor de Normativa</t>
  </si>
  <si>
    <r>
      <t xml:space="preserve">Definir Equipo de Trabajo  </t>
    </r>
    <r>
      <rPr>
        <sz val="18"/>
        <color theme="5"/>
        <rFont val="Calibri"/>
        <family val="2"/>
        <scheme val="minor"/>
      </rPr>
      <t>(Integral gestión de riesgos)</t>
    </r>
  </si>
  <si>
    <r>
      <t xml:space="preserve">Definir Equipo de Trabajo  </t>
    </r>
    <r>
      <rPr>
        <sz val="18"/>
        <color theme="5"/>
        <rFont val="Calibri"/>
        <family val="2"/>
        <scheme val="minor"/>
      </rPr>
      <t>(Integral Autorizaciones)</t>
    </r>
  </si>
  <si>
    <r>
      <t xml:space="preserve">Definir Equipo de Trabajo  </t>
    </r>
    <r>
      <rPr>
        <sz val="18"/>
        <color theme="5"/>
        <rFont val="Calibri"/>
        <family val="2"/>
        <scheme val="minor"/>
      </rPr>
      <t>(MIS)</t>
    </r>
  </si>
  <si>
    <t>En este caso, se requiere valorar disponibilidad del personal y conocimientos, pues se trata de un trabajo en equipo</t>
  </si>
  <si>
    <r>
      <t xml:space="preserve">Comunicar Conformación del Equipo Normativo  </t>
    </r>
    <r>
      <rPr>
        <sz val="18"/>
        <color theme="5"/>
        <rFont val="Calibri"/>
        <family val="2"/>
        <scheme val="minor"/>
      </rPr>
      <t>(Integral SAFIs)</t>
    </r>
  </si>
  <si>
    <r>
      <t xml:space="preserve">Comunicar Conformación del Equipo Normativo  </t>
    </r>
    <r>
      <rPr>
        <sz val="18"/>
        <color theme="5"/>
        <rFont val="Calibri"/>
        <family val="2"/>
        <scheme val="minor"/>
      </rPr>
      <t>(Integral gestión de riesgos)</t>
    </r>
  </si>
  <si>
    <r>
      <t xml:space="preserve">Comunicar Conformación del Equipo Normativo  </t>
    </r>
    <r>
      <rPr>
        <sz val="18"/>
        <color theme="5"/>
        <rFont val="Calibri"/>
        <family val="2"/>
        <scheme val="minor"/>
      </rPr>
      <t>(Integral Autorizaciones)</t>
    </r>
  </si>
  <si>
    <r>
      <t xml:space="preserve">Comunicar Conformación del Equipo Normativo  </t>
    </r>
    <r>
      <rPr>
        <sz val="18"/>
        <color theme="5"/>
        <rFont val="Calibri"/>
        <family val="2"/>
        <scheme val="minor"/>
      </rPr>
      <t>(MIS)</t>
    </r>
  </si>
  <si>
    <r>
      <t xml:space="preserve">Elaborar Plan de Trabajo Normativo  </t>
    </r>
    <r>
      <rPr>
        <sz val="18"/>
        <color theme="5"/>
        <rFont val="Calibri"/>
        <family val="2"/>
        <scheme val="minor"/>
      </rPr>
      <t>(Integral SAFIs)</t>
    </r>
  </si>
  <si>
    <t>Equipo de Trabajo Normativo</t>
  </si>
  <si>
    <r>
      <t xml:space="preserve">Elaborar Plan de Trabajo Normativo  </t>
    </r>
    <r>
      <rPr>
        <sz val="18"/>
        <color theme="5"/>
        <rFont val="Calibri"/>
        <family val="2"/>
        <scheme val="minor"/>
      </rPr>
      <t>(Integral gestión de riesgos)</t>
    </r>
  </si>
  <si>
    <r>
      <t xml:space="preserve">Elaborar Plan de Trabajo Normativo  </t>
    </r>
    <r>
      <rPr>
        <sz val="18"/>
        <color theme="5"/>
        <rFont val="Calibri"/>
        <family val="2"/>
        <scheme val="minor"/>
      </rPr>
      <t>(Integral Autorizaciones)</t>
    </r>
  </si>
  <si>
    <r>
      <t xml:space="preserve">Elaborar Plan de Trabajo Normativo  </t>
    </r>
    <r>
      <rPr>
        <sz val="18"/>
        <color theme="5"/>
        <rFont val="Calibri"/>
        <family val="2"/>
        <scheme val="minor"/>
      </rPr>
      <t>(MIS)</t>
    </r>
  </si>
  <si>
    <t>El MIS forma parte de un proyecto más grande.  El proceso de planificación es más complejo.</t>
  </si>
  <si>
    <r>
      <t xml:space="preserve"> Aprobar Plan de Trabajo Normativo  </t>
    </r>
    <r>
      <rPr>
        <sz val="18"/>
        <color theme="5"/>
        <rFont val="Calibri"/>
        <family val="2"/>
        <scheme val="minor"/>
      </rPr>
      <t>(Integral SAFIs)</t>
    </r>
  </si>
  <si>
    <r>
      <t xml:space="preserve"> Aprobar Plan de Trabajo Normativo  </t>
    </r>
    <r>
      <rPr>
        <sz val="18"/>
        <color theme="5"/>
        <rFont val="Calibri"/>
        <family val="2"/>
        <scheme val="minor"/>
      </rPr>
      <t>(Integral gestión de riesgos)</t>
    </r>
  </si>
  <si>
    <r>
      <t xml:space="preserve"> Aprobar Plan de Trabajo Normativo  </t>
    </r>
    <r>
      <rPr>
        <sz val="18"/>
        <color theme="5"/>
        <rFont val="Calibri"/>
        <family val="2"/>
        <scheme val="minor"/>
      </rPr>
      <t>(Integral Autorizaciones)</t>
    </r>
  </si>
  <si>
    <r>
      <t xml:space="preserve"> Aprobar Plan de Trabajo Normativo  </t>
    </r>
    <r>
      <rPr>
        <sz val="18"/>
        <color theme="5"/>
        <rFont val="Calibri"/>
        <family val="2"/>
        <scheme val="minor"/>
      </rPr>
      <t>(MIS)</t>
    </r>
  </si>
  <si>
    <t>Elaborar y Presentar el Marco Conceptual</t>
  </si>
  <si>
    <r>
      <t xml:space="preserve">Elaborar Marco Conceptual </t>
    </r>
    <r>
      <rPr>
        <sz val="18"/>
        <color theme="5"/>
        <rFont val="Calibri"/>
        <family val="2"/>
        <scheme val="minor"/>
      </rPr>
      <t xml:space="preserve"> (Integral SAFIs)</t>
    </r>
  </si>
  <si>
    <r>
      <t xml:space="preserve">Elaborar Marco Conceptual </t>
    </r>
    <r>
      <rPr>
        <sz val="18"/>
        <color theme="5"/>
        <rFont val="Calibri"/>
        <family val="2"/>
        <scheme val="minor"/>
      </rPr>
      <t xml:space="preserve"> (Integral gestión de riesgos)</t>
    </r>
  </si>
  <si>
    <r>
      <t xml:space="preserve">Elaborar Marco Conceptual </t>
    </r>
    <r>
      <rPr>
        <sz val="18"/>
        <color theme="5"/>
        <rFont val="Calibri"/>
        <family val="2"/>
        <scheme val="minor"/>
      </rPr>
      <t xml:space="preserve"> (Integral Autorizaciones)</t>
    </r>
  </si>
  <si>
    <r>
      <t xml:space="preserve">Elaborar Marco Conceptual </t>
    </r>
    <r>
      <rPr>
        <sz val="18"/>
        <color theme="5"/>
        <rFont val="Calibri"/>
        <family val="2"/>
        <scheme val="minor"/>
      </rPr>
      <t xml:space="preserve"> (MIS)</t>
    </r>
  </si>
  <si>
    <r>
      <t xml:space="preserve">Revisar Marco Conceptual y Realizar Consultas  </t>
    </r>
    <r>
      <rPr>
        <sz val="18"/>
        <color theme="5"/>
        <rFont val="Calibri"/>
        <family val="2"/>
        <scheme val="minor"/>
      </rPr>
      <t>(Integral SAFIs)</t>
    </r>
  </si>
  <si>
    <r>
      <t xml:space="preserve">Revisar Marco Conceptual y Realizar Consultas  </t>
    </r>
    <r>
      <rPr>
        <sz val="18"/>
        <color theme="5"/>
        <rFont val="Calibri"/>
        <family val="2"/>
        <scheme val="minor"/>
      </rPr>
      <t>(Integral gestión de riesgos)</t>
    </r>
  </si>
  <si>
    <r>
      <t xml:space="preserve">Revisar Marco Conceptual y Realizar Consultas  </t>
    </r>
    <r>
      <rPr>
        <sz val="18"/>
        <color theme="5"/>
        <rFont val="Calibri"/>
        <family val="2"/>
        <scheme val="minor"/>
      </rPr>
      <t>(Integral Autorizaciones)</t>
    </r>
  </si>
  <si>
    <r>
      <t xml:space="preserve">Revisar Marco Conceptual y Realizar Consultas  </t>
    </r>
    <r>
      <rPr>
        <sz val="18"/>
        <color theme="5"/>
        <rFont val="Calibri"/>
        <family val="2"/>
        <scheme val="minor"/>
      </rPr>
      <t>(MIS)</t>
    </r>
  </si>
  <si>
    <r>
      <t xml:space="preserve">Aprobar y Presentar Marco Conceptual al CONASSIF </t>
    </r>
    <r>
      <rPr>
        <sz val="18"/>
        <color theme="5"/>
        <rFont val="Calibri"/>
        <family val="2"/>
        <scheme val="minor"/>
      </rPr>
      <t>(Integral SAFIs)</t>
    </r>
  </si>
  <si>
    <r>
      <t xml:space="preserve">Aprobar y Presentar Marco Conceptual al CONASSIF </t>
    </r>
    <r>
      <rPr>
        <sz val="18"/>
        <color theme="5"/>
        <rFont val="Calibri"/>
        <family val="2"/>
        <scheme val="minor"/>
      </rPr>
      <t>(Integral gestión de riesgos)</t>
    </r>
  </si>
  <si>
    <r>
      <t xml:space="preserve">Aprobar y Presentar Marco Conceptual al CONASSIF </t>
    </r>
    <r>
      <rPr>
        <sz val="18"/>
        <color theme="5"/>
        <rFont val="Calibri"/>
        <family val="2"/>
        <scheme val="minor"/>
      </rPr>
      <t>(Integral Autorizaciones)</t>
    </r>
  </si>
  <si>
    <r>
      <t xml:space="preserve">Aprobar y Presentar Marco Conceptual al CONASSIF </t>
    </r>
    <r>
      <rPr>
        <sz val="18"/>
        <color theme="5"/>
        <rFont val="Calibri"/>
        <family val="2"/>
        <scheme val="minor"/>
      </rPr>
      <t>(MIS)</t>
    </r>
  </si>
  <si>
    <t>Desarrollar Proyecto de Normativa</t>
  </si>
  <si>
    <r>
      <t xml:space="preserve">Elaborar Normativa Propuesta </t>
    </r>
    <r>
      <rPr>
        <sz val="18"/>
        <color theme="5"/>
        <rFont val="Calibri"/>
        <family val="2"/>
        <scheme val="minor"/>
      </rPr>
      <t>(Integral SAFIs)</t>
    </r>
  </si>
  <si>
    <r>
      <t xml:space="preserve">Elaborar Normativa Propuesta </t>
    </r>
    <r>
      <rPr>
        <sz val="18"/>
        <color theme="5"/>
        <rFont val="Calibri"/>
        <family val="2"/>
        <scheme val="minor"/>
      </rPr>
      <t>(Integral gestión de riesgos)</t>
    </r>
  </si>
  <si>
    <r>
      <t xml:space="preserve">Elaborar Normativa Propuesta </t>
    </r>
    <r>
      <rPr>
        <sz val="18"/>
        <color theme="5"/>
        <rFont val="Calibri"/>
        <family val="2"/>
        <scheme val="minor"/>
      </rPr>
      <t>(Integral Autorizaciones)</t>
    </r>
  </si>
  <si>
    <r>
      <t xml:space="preserve">Elaborar Normativa Propuesta </t>
    </r>
    <r>
      <rPr>
        <sz val="18"/>
        <color theme="5"/>
        <rFont val="Calibri"/>
        <family val="2"/>
        <scheme val="minor"/>
      </rPr>
      <t>(MIS)</t>
    </r>
  </si>
  <si>
    <r>
      <t>Atender Consulta sobre Normativa Nueva o a Modificar</t>
    </r>
    <r>
      <rPr>
        <sz val="18"/>
        <color theme="5"/>
        <rFont val="Calibri"/>
        <family val="2"/>
        <scheme val="minor"/>
      </rPr>
      <t xml:space="preserve"> (Integral SAFIs)</t>
    </r>
  </si>
  <si>
    <t>Unidad Encargada de Atender Consulta Normativa</t>
  </si>
  <si>
    <t>Mensual</t>
  </si>
  <si>
    <r>
      <t>Atender Consulta sobre Normativa Nueva o a Modificar</t>
    </r>
    <r>
      <rPr>
        <sz val="18"/>
        <color theme="5"/>
        <rFont val="Calibri"/>
        <family val="2"/>
        <scheme val="minor"/>
      </rPr>
      <t xml:space="preserve"> (Integral gestión de riesgos)</t>
    </r>
  </si>
  <si>
    <r>
      <t>Atender Consulta sobre Normativa Nueva o a Modificar</t>
    </r>
    <r>
      <rPr>
        <sz val="18"/>
        <color theme="5"/>
        <rFont val="Calibri"/>
        <family val="2"/>
        <scheme val="minor"/>
      </rPr>
      <t xml:space="preserve"> (Integral Autorizaciones)</t>
    </r>
  </si>
  <si>
    <r>
      <t>Atender Consulta sobre Normativa Nueva o a Modificar</t>
    </r>
    <r>
      <rPr>
        <sz val="18"/>
        <color theme="5"/>
        <rFont val="Calibri"/>
        <family val="2"/>
        <scheme val="minor"/>
      </rPr>
      <t xml:space="preserve"> (MIS)</t>
    </r>
  </si>
  <si>
    <r>
      <t xml:space="preserve">Revisar Propuesta Normativa </t>
    </r>
    <r>
      <rPr>
        <sz val="18"/>
        <color theme="5"/>
        <rFont val="Calibri"/>
        <family val="2"/>
        <scheme val="minor"/>
      </rPr>
      <t>(Integral SAFIs)</t>
    </r>
  </si>
  <si>
    <t>Trimestral</t>
  </si>
  <si>
    <r>
      <t xml:space="preserve">Revisar Propuesta Normativa </t>
    </r>
    <r>
      <rPr>
        <sz val="18"/>
        <color theme="5"/>
        <rFont val="Calibri"/>
        <family val="2"/>
        <scheme val="minor"/>
      </rPr>
      <t>(Integral gestión de riesgos)</t>
    </r>
  </si>
  <si>
    <r>
      <t xml:space="preserve">Revisar Propuesta Normativa </t>
    </r>
    <r>
      <rPr>
        <sz val="18"/>
        <color theme="5"/>
        <rFont val="Calibri"/>
        <family val="2"/>
        <scheme val="minor"/>
      </rPr>
      <t>(Integral Autorizaciones)</t>
    </r>
  </si>
  <si>
    <r>
      <t xml:space="preserve">Revisar Propuesta Normativa </t>
    </r>
    <r>
      <rPr>
        <sz val="18"/>
        <color theme="5"/>
        <rFont val="Calibri"/>
        <family val="2"/>
        <scheme val="minor"/>
      </rPr>
      <t>(MIS)</t>
    </r>
  </si>
  <si>
    <t>Realizar Consulta Interna</t>
  </si>
  <si>
    <r>
      <t xml:space="preserve">Enviar Propuesta Normativa a Consulta Interna </t>
    </r>
    <r>
      <rPr>
        <sz val="18"/>
        <color theme="5"/>
        <rFont val="Calibri"/>
        <family val="2"/>
        <scheme val="minor"/>
      </rPr>
      <t>(Integral SAFIs)</t>
    </r>
  </si>
  <si>
    <r>
      <t xml:space="preserve">Enviar Propuesta Normativa a Consulta Interna </t>
    </r>
    <r>
      <rPr>
        <sz val="18"/>
        <color theme="5"/>
        <rFont val="Calibri"/>
        <family val="2"/>
        <scheme val="minor"/>
      </rPr>
      <t>(Integral gestión de riesgos)</t>
    </r>
  </si>
  <si>
    <r>
      <t xml:space="preserve">Enviar Propuesta Normativa a Consulta Interna </t>
    </r>
    <r>
      <rPr>
        <sz val="18"/>
        <color theme="5"/>
        <rFont val="Calibri"/>
        <family val="2"/>
        <scheme val="minor"/>
      </rPr>
      <t>(Integral Autorizaciones)</t>
    </r>
  </si>
  <si>
    <r>
      <t xml:space="preserve">Enviar Propuesta Normativa a Consulta Interna </t>
    </r>
    <r>
      <rPr>
        <sz val="18"/>
        <color theme="5"/>
        <rFont val="Calibri"/>
        <family val="2"/>
        <scheme val="minor"/>
      </rPr>
      <t>(MIS)</t>
    </r>
  </si>
  <si>
    <r>
      <t xml:space="preserve">Revisar Normativa Enviada a Consulta Interna (Opcional) </t>
    </r>
    <r>
      <rPr>
        <sz val="18"/>
        <color theme="5"/>
        <rFont val="Calibri"/>
        <family val="2"/>
        <scheme val="minor"/>
      </rPr>
      <t>(Integral SAFIs)</t>
    </r>
  </si>
  <si>
    <r>
      <t xml:space="preserve">Incorporar Observaciones Internas a Propuesta Normativa </t>
    </r>
    <r>
      <rPr>
        <sz val="18"/>
        <color theme="5"/>
        <rFont val="Calibri"/>
        <family val="2"/>
        <scheme val="minor"/>
      </rPr>
      <t>(Integral SAFIs)</t>
    </r>
  </si>
  <si>
    <r>
      <t xml:space="preserve">Incorporar Observaciones Internas a Propuesta Normativa </t>
    </r>
    <r>
      <rPr>
        <sz val="18"/>
        <color theme="5"/>
        <rFont val="Calibri"/>
        <family val="2"/>
        <scheme val="minor"/>
      </rPr>
      <t>(Integral gestión de riesgos)</t>
    </r>
  </si>
  <si>
    <r>
      <t xml:space="preserve">Incorporar Observaciones Internas a Propuesta Normativa </t>
    </r>
    <r>
      <rPr>
        <sz val="18"/>
        <color theme="5"/>
        <rFont val="Calibri"/>
        <family val="2"/>
        <scheme val="minor"/>
      </rPr>
      <t>(Integral Autorizaciones)</t>
    </r>
  </si>
  <si>
    <r>
      <t xml:space="preserve">Incorporar Observaciones Internas a Propuesta Normativa </t>
    </r>
    <r>
      <rPr>
        <sz val="18"/>
        <color theme="5"/>
        <rFont val="Calibri"/>
        <family val="2"/>
        <scheme val="minor"/>
      </rPr>
      <t>(MIS)</t>
    </r>
  </si>
  <si>
    <t>Analizar Observaciones y Definir su Pertinencia</t>
  </si>
  <si>
    <r>
      <t xml:space="preserve">Analizar Observaciones y Definir su Pertinencia </t>
    </r>
    <r>
      <rPr>
        <sz val="18"/>
        <color theme="5"/>
        <rFont val="Calibri"/>
        <family val="2"/>
        <scheme val="minor"/>
      </rPr>
      <t>(Integral gestión de riesgos)</t>
    </r>
  </si>
  <si>
    <r>
      <t xml:space="preserve">Analizar Observaciones y Definir su Pertinencia </t>
    </r>
    <r>
      <rPr>
        <sz val="18"/>
        <color theme="5"/>
        <rFont val="Calibri"/>
        <family val="2"/>
        <scheme val="minor"/>
      </rPr>
      <t>(Integral Autorizaciones)</t>
    </r>
  </si>
  <si>
    <r>
      <t xml:space="preserve">Analizar Observaciones y Definir su Pertinencia </t>
    </r>
    <r>
      <rPr>
        <sz val="18"/>
        <color theme="5"/>
        <rFont val="Calibri"/>
        <family val="2"/>
        <scheme val="minor"/>
      </rPr>
      <t>(MIS)</t>
    </r>
  </si>
  <si>
    <t>Elaborar Informe Técnico-Jurídico</t>
  </si>
  <si>
    <r>
      <t xml:space="preserve">Elaborar Informe Técnico-Jurídico </t>
    </r>
    <r>
      <rPr>
        <sz val="18"/>
        <color theme="5"/>
        <rFont val="Calibri"/>
        <family val="2"/>
        <scheme val="minor"/>
      </rPr>
      <t>(Integral SAFIs)</t>
    </r>
  </si>
  <si>
    <r>
      <t xml:space="preserve">Elaborar Informe Técnico-Jurídico </t>
    </r>
    <r>
      <rPr>
        <sz val="18"/>
        <color theme="5"/>
        <rFont val="Calibri"/>
        <family val="2"/>
        <scheme val="minor"/>
      </rPr>
      <t>(Integral gestión de riesgos)</t>
    </r>
  </si>
  <si>
    <r>
      <t xml:space="preserve">Elaborar Informe Técnico-Jurídico </t>
    </r>
    <r>
      <rPr>
        <sz val="18"/>
        <color theme="5"/>
        <rFont val="Calibri"/>
        <family val="2"/>
        <scheme val="minor"/>
      </rPr>
      <t>(MIS)</t>
    </r>
  </si>
  <si>
    <t>Completar Análisis de Costo Beneficio</t>
  </si>
  <si>
    <r>
      <t xml:space="preserve">Elaborar Análisis de Costo Beneficio </t>
    </r>
    <r>
      <rPr>
        <sz val="18"/>
        <color theme="5"/>
        <rFont val="Calibri"/>
        <family val="2"/>
        <scheme val="minor"/>
      </rPr>
      <t>(Integral SAFIs)</t>
    </r>
  </si>
  <si>
    <r>
      <t xml:space="preserve">Elaborar Análisis de Costo Beneficio </t>
    </r>
    <r>
      <rPr>
        <sz val="18"/>
        <color theme="5"/>
        <rFont val="Calibri"/>
        <family val="2"/>
        <scheme val="minor"/>
      </rPr>
      <t>(Integral gestión de riesgos)</t>
    </r>
  </si>
  <si>
    <r>
      <t xml:space="preserve">Elaborar Análisis de Costo Beneficio </t>
    </r>
    <r>
      <rPr>
        <sz val="18"/>
        <color theme="5"/>
        <rFont val="Calibri"/>
        <family val="2"/>
        <scheme val="minor"/>
      </rPr>
      <t>(Integral Autorizaciones)</t>
    </r>
  </si>
  <si>
    <r>
      <t xml:space="preserve">Revisar Análisis de Costo Beneficio </t>
    </r>
    <r>
      <rPr>
        <sz val="18"/>
        <color theme="5"/>
        <rFont val="Calibri"/>
        <family val="2"/>
        <scheme val="minor"/>
      </rPr>
      <t>(Integral SAFIs)</t>
    </r>
  </si>
  <si>
    <t>Remitir Propuesta Normativa al CONASSIF</t>
  </si>
  <si>
    <r>
      <t xml:space="preserve">Revisar Técnica Normativa </t>
    </r>
    <r>
      <rPr>
        <sz val="18"/>
        <color theme="5"/>
        <rFont val="Calibri"/>
        <family val="2"/>
        <scheme val="minor"/>
      </rPr>
      <t>(Integral SAFIs)</t>
    </r>
  </si>
  <si>
    <t>Coordinador de Protecto Normativo</t>
  </si>
  <si>
    <r>
      <t xml:space="preserve">Revisar Técnica Normativa </t>
    </r>
    <r>
      <rPr>
        <sz val="18"/>
        <color theme="5"/>
        <rFont val="Calibri"/>
        <family val="2"/>
        <scheme val="minor"/>
      </rPr>
      <t>(Integral gestión de riesgos)</t>
    </r>
  </si>
  <si>
    <r>
      <t xml:space="preserve">Revisar Técnica Normativa </t>
    </r>
    <r>
      <rPr>
        <sz val="18"/>
        <color theme="5"/>
        <rFont val="Calibri"/>
        <family val="2"/>
        <scheme val="minor"/>
      </rPr>
      <t>(Integral Autorizaciones)</t>
    </r>
  </si>
  <si>
    <r>
      <t xml:space="preserve">Preparar Presentación </t>
    </r>
    <r>
      <rPr>
        <sz val="18"/>
        <color theme="5"/>
        <rFont val="Calibri"/>
        <family val="2"/>
        <scheme val="minor"/>
      </rPr>
      <t>(Integral SAFIs)</t>
    </r>
  </si>
  <si>
    <r>
      <t xml:space="preserve">Preparar Presentación </t>
    </r>
    <r>
      <rPr>
        <sz val="18"/>
        <color theme="5"/>
        <rFont val="Calibri"/>
        <family val="2"/>
        <scheme val="minor"/>
      </rPr>
      <t>(Integral gestión de riesgos)</t>
    </r>
  </si>
  <si>
    <r>
      <t xml:space="preserve">Preparar Presentación </t>
    </r>
    <r>
      <rPr>
        <sz val="18"/>
        <color theme="5"/>
        <rFont val="Calibri"/>
        <family val="2"/>
        <scheme val="minor"/>
      </rPr>
      <t>(Integral Autorizaciones)</t>
    </r>
  </si>
  <si>
    <r>
      <t xml:space="preserve">Preparar Presentación </t>
    </r>
    <r>
      <rPr>
        <sz val="18"/>
        <color theme="5"/>
        <rFont val="Calibri"/>
        <family val="2"/>
        <scheme val="minor"/>
      </rPr>
      <t>(MIS)</t>
    </r>
  </si>
  <si>
    <r>
      <t xml:space="preserve">Preparar Nota de Remisión </t>
    </r>
    <r>
      <rPr>
        <sz val="18"/>
        <color theme="5"/>
        <rFont val="Calibri"/>
        <family val="2"/>
        <scheme val="minor"/>
      </rPr>
      <t>(Integral SAFIs)</t>
    </r>
  </si>
  <si>
    <r>
      <t xml:space="preserve">Preparar Nota de Remisión </t>
    </r>
    <r>
      <rPr>
        <sz val="18"/>
        <color theme="5"/>
        <rFont val="Calibri"/>
        <family val="2"/>
        <scheme val="minor"/>
      </rPr>
      <t>(Integral gestión de riesgos)</t>
    </r>
  </si>
  <si>
    <r>
      <t xml:space="preserve">Preparar Nota de Remisión </t>
    </r>
    <r>
      <rPr>
        <sz val="18"/>
        <color theme="5"/>
        <rFont val="Calibri"/>
        <family val="2"/>
        <scheme val="minor"/>
      </rPr>
      <t>(Integral Autorizaciones)</t>
    </r>
  </si>
  <si>
    <r>
      <t xml:space="preserve">Preparar Nota de Remisión </t>
    </r>
    <r>
      <rPr>
        <sz val="18"/>
        <color theme="5"/>
        <rFont val="Calibri"/>
        <family val="2"/>
        <scheme val="minor"/>
      </rPr>
      <t>(MIS)</t>
    </r>
  </si>
  <si>
    <r>
      <t xml:space="preserve">Revisar Documentos a Enviar al CONASSIF </t>
    </r>
    <r>
      <rPr>
        <sz val="18"/>
        <color theme="5"/>
        <rFont val="Calibri"/>
        <family val="2"/>
        <scheme val="minor"/>
      </rPr>
      <t>(Integral SAFIs)</t>
    </r>
  </si>
  <si>
    <r>
      <t xml:space="preserve">Revisar Documentos a Enviar al CONASSIF </t>
    </r>
    <r>
      <rPr>
        <sz val="18"/>
        <color theme="5"/>
        <rFont val="Calibri"/>
        <family val="2"/>
        <scheme val="minor"/>
      </rPr>
      <t>(Integral gestión de riesgos)</t>
    </r>
  </si>
  <si>
    <r>
      <t xml:space="preserve">Revisar Documentos a Enviar al CONASSIF </t>
    </r>
    <r>
      <rPr>
        <sz val="18"/>
        <color theme="5"/>
        <rFont val="Calibri"/>
        <family val="2"/>
        <scheme val="minor"/>
      </rPr>
      <t>(Integral Autorizaciones)</t>
    </r>
  </si>
  <si>
    <r>
      <t xml:space="preserve">Revisar Documentos a Enviar al CONASSIF </t>
    </r>
    <r>
      <rPr>
        <sz val="18"/>
        <color theme="5"/>
        <rFont val="Calibri"/>
        <family val="2"/>
        <scheme val="minor"/>
      </rPr>
      <t>(MIS)</t>
    </r>
  </si>
  <si>
    <r>
      <t xml:space="preserve">Presentar Propuesta Normativa </t>
    </r>
    <r>
      <rPr>
        <sz val="18"/>
        <color theme="5"/>
        <rFont val="Calibri"/>
        <family val="2"/>
        <scheme val="minor"/>
      </rPr>
      <t>(Integral SAFIs)</t>
    </r>
  </si>
  <si>
    <r>
      <t xml:space="preserve">Presentar Propuesta Normativa </t>
    </r>
    <r>
      <rPr>
        <sz val="18"/>
        <color theme="5"/>
        <rFont val="Calibri"/>
        <family val="2"/>
        <scheme val="minor"/>
      </rPr>
      <t>(Integral gestión de riesgos)</t>
    </r>
  </si>
  <si>
    <r>
      <t xml:space="preserve">Presentar Propuesta Normativa </t>
    </r>
    <r>
      <rPr>
        <sz val="18"/>
        <color theme="5"/>
        <rFont val="Calibri"/>
        <family val="2"/>
        <scheme val="minor"/>
      </rPr>
      <t>(Integral Autorizaciones)</t>
    </r>
  </si>
  <si>
    <r>
      <t xml:space="preserve">Presentar Propuesta Normativa </t>
    </r>
    <r>
      <rPr>
        <sz val="18"/>
        <color theme="5"/>
        <rFont val="Calibri"/>
        <family val="2"/>
        <scheme val="minor"/>
      </rPr>
      <t>(MIS)</t>
    </r>
  </si>
  <si>
    <t>Valorar Observaciones</t>
  </si>
  <si>
    <r>
      <t xml:space="preserve">Valorar Observaciones Recibidas </t>
    </r>
    <r>
      <rPr>
        <sz val="18"/>
        <color theme="5"/>
        <rFont val="Calibri"/>
        <family val="2"/>
        <scheme val="minor"/>
      </rPr>
      <t>(Integral SAFIs)</t>
    </r>
  </si>
  <si>
    <r>
      <t xml:space="preserve">Valorar Observaciones Recibidas </t>
    </r>
    <r>
      <rPr>
        <sz val="18"/>
        <color theme="5"/>
        <rFont val="Calibri"/>
        <family val="2"/>
        <scheme val="minor"/>
      </rPr>
      <t>(Integral gestión de riesgos)</t>
    </r>
  </si>
  <si>
    <r>
      <t xml:space="preserve">Valorar Observaciones Recibidas </t>
    </r>
    <r>
      <rPr>
        <sz val="18"/>
        <color theme="5"/>
        <rFont val="Calibri"/>
        <family val="2"/>
        <scheme val="minor"/>
      </rPr>
      <t>(Integral Autorizaciones)</t>
    </r>
  </si>
  <si>
    <r>
      <t xml:space="preserve">Valorar Observaciones Recibidas </t>
    </r>
    <r>
      <rPr>
        <sz val="18"/>
        <color theme="5"/>
        <rFont val="Calibri"/>
        <family val="2"/>
        <scheme val="minor"/>
      </rPr>
      <t>(MIS)</t>
    </r>
  </si>
  <si>
    <r>
      <t>Revisar Matriz de Observaciones y Normativa Corregida</t>
    </r>
    <r>
      <rPr>
        <sz val="18"/>
        <color theme="5"/>
        <rFont val="Calibri"/>
        <family val="2"/>
        <scheme val="minor"/>
      </rPr>
      <t xml:space="preserve"> (Integral SAFIs)</t>
    </r>
  </si>
  <si>
    <r>
      <t>Revisar Matriz de Observaciones y Normativa Corregida</t>
    </r>
    <r>
      <rPr>
        <sz val="18"/>
        <color theme="5"/>
        <rFont val="Calibri"/>
        <family val="2"/>
        <scheme val="minor"/>
      </rPr>
      <t xml:space="preserve"> (Integral gestión de riesgos)</t>
    </r>
  </si>
  <si>
    <r>
      <t>Revisar Matriz de Observaciones y Normativa Corregida</t>
    </r>
    <r>
      <rPr>
        <sz val="18"/>
        <color theme="5"/>
        <rFont val="Calibri"/>
        <family val="2"/>
        <scheme val="minor"/>
      </rPr>
      <t xml:space="preserve"> (Integral Autorizaciones)</t>
    </r>
  </si>
  <si>
    <r>
      <t>Revisar Matriz de Observaciones y Normativa Corregida</t>
    </r>
    <r>
      <rPr>
        <sz val="18"/>
        <color theme="5"/>
        <rFont val="Calibri"/>
        <family val="2"/>
        <scheme val="minor"/>
      </rPr>
      <t xml:space="preserve"> (MIS)</t>
    </r>
  </si>
  <si>
    <t>Aprobar y Publicar Normativa</t>
  </si>
  <si>
    <r>
      <t xml:space="preserve">Revisar Normativa Publicada </t>
    </r>
    <r>
      <rPr>
        <sz val="18"/>
        <color theme="5"/>
        <rFont val="Calibri"/>
        <family val="2"/>
        <scheme val="minor"/>
      </rPr>
      <t>(Integral SAFIs)</t>
    </r>
  </si>
  <si>
    <r>
      <t xml:space="preserve">Revisar Normativa Publicada </t>
    </r>
    <r>
      <rPr>
        <sz val="18"/>
        <color theme="5"/>
        <rFont val="Calibri"/>
        <family val="2"/>
        <scheme val="minor"/>
      </rPr>
      <t>(Integral gestión de riesgos)</t>
    </r>
  </si>
  <si>
    <r>
      <t xml:space="preserve">Revisar Normativa Publicada </t>
    </r>
    <r>
      <rPr>
        <sz val="18"/>
        <color theme="5"/>
        <rFont val="Calibri"/>
        <family val="2"/>
        <scheme val="minor"/>
      </rPr>
      <t>(Integral Autorizaciones)</t>
    </r>
  </si>
  <si>
    <r>
      <t xml:space="preserve">Revisar Normativa Publicada </t>
    </r>
    <r>
      <rPr>
        <sz val="18"/>
        <color theme="5"/>
        <rFont val="Calibri"/>
        <family val="2"/>
        <scheme val="minor"/>
      </rPr>
      <t>(MIS)</t>
    </r>
  </si>
  <si>
    <t>Capacitar Funcionarios y Entidades Supervisadas</t>
  </si>
  <si>
    <r>
      <t>Capacitar a Funcionarios y Entidades</t>
    </r>
    <r>
      <rPr>
        <sz val="18"/>
        <color theme="5"/>
        <rFont val="Calibri"/>
        <family val="2"/>
        <scheme val="minor"/>
      </rPr>
      <t xml:space="preserve"> (Integral SAFIs)</t>
    </r>
  </si>
  <si>
    <r>
      <t>Capacitar a Funcionarios y Entidades</t>
    </r>
    <r>
      <rPr>
        <sz val="18"/>
        <color theme="5"/>
        <rFont val="Calibri"/>
        <family val="2"/>
        <scheme val="minor"/>
      </rPr>
      <t xml:space="preserve"> (Integral gestión de riesgos)</t>
    </r>
  </si>
  <si>
    <r>
      <t>Capacitar a Funcionarios y Entidades</t>
    </r>
    <r>
      <rPr>
        <sz val="18"/>
        <color theme="5"/>
        <rFont val="Calibri"/>
        <family val="2"/>
        <scheme val="minor"/>
      </rPr>
      <t xml:space="preserve"> (Integral Autorizaciones)</t>
    </r>
  </si>
  <si>
    <r>
      <t>Capacitar a Funcionarios y Entidades</t>
    </r>
    <r>
      <rPr>
        <sz val="18"/>
        <color theme="5"/>
        <rFont val="Calibri"/>
        <family val="2"/>
        <scheme val="minor"/>
      </rPr>
      <t xml:space="preserve"> (MIS)</t>
    </r>
  </si>
  <si>
    <t>Cerrar Proyecto</t>
  </si>
  <si>
    <r>
      <t xml:space="preserve">Preparar Cierre del Proyecto </t>
    </r>
    <r>
      <rPr>
        <sz val="18"/>
        <color theme="5"/>
        <rFont val="Calibri"/>
        <family val="2"/>
        <scheme val="minor"/>
      </rPr>
      <t>(MIS)</t>
    </r>
  </si>
  <si>
    <r>
      <t xml:space="preserve">Revisar Informe Final del Proyecto </t>
    </r>
    <r>
      <rPr>
        <sz val="18"/>
        <color theme="5"/>
        <rFont val="Calibri"/>
        <family val="2"/>
        <scheme val="minor"/>
      </rPr>
      <t>(MIS)</t>
    </r>
  </si>
  <si>
    <t>Seguimiento a Elaboración o Modificación de Normativa</t>
  </si>
  <si>
    <r>
      <t xml:space="preserve">Reportar Avance de Tareas </t>
    </r>
    <r>
      <rPr>
        <sz val="18"/>
        <color theme="5"/>
        <rFont val="Calibri"/>
        <family val="2"/>
        <scheme val="minor"/>
      </rPr>
      <t>(Integral SAFIs)</t>
    </r>
  </si>
  <si>
    <r>
      <t xml:space="preserve">Reportar Avance de Tareas </t>
    </r>
    <r>
      <rPr>
        <sz val="18"/>
        <color theme="5"/>
        <rFont val="Calibri"/>
        <family val="2"/>
        <scheme val="minor"/>
      </rPr>
      <t>(Integral gestión de riesgos)</t>
    </r>
  </si>
  <si>
    <r>
      <t xml:space="preserve">Reportar Avance de Tareas </t>
    </r>
    <r>
      <rPr>
        <sz val="18"/>
        <color theme="5"/>
        <rFont val="Calibri"/>
        <family val="2"/>
        <scheme val="minor"/>
      </rPr>
      <t>(Integral Autorizaciones)</t>
    </r>
  </si>
  <si>
    <r>
      <t xml:space="preserve">Reportar Avance de Tareas </t>
    </r>
    <r>
      <rPr>
        <sz val="18"/>
        <color theme="5"/>
        <rFont val="Calibri"/>
        <family val="2"/>
        <scheme val="minor"/>
      </rPr>
      <t>(MIS)</t>
    </r>
  </si>
  <si>
    <t>Actualizar Avance de Tareas en la Matriz POI (Integral SAFIs)</t>
  </si>
  <si>
    <r>
      <t xml:space="preserve">Actualizar Avance de Tareas en la Matriz POI </t>
    </r>
    <r>
      <rPr>
        <sz val="18"/>
        <color theme="5"/>
        <rFont val="Calibri"/>
        <family val="2"/>
        <scheme val="minor"/>
      </rPr>
      <t>(Integral gestión de riesgos)</t>
    </r>
  </si>
  <si>
    <r>
      <t xml:space="preserve">Actualizar Avance de Tareas en la Matriz POI </t>
    </r>
    <r>
      <rPr>
        <sz val="18"/>
        <color theme="5"/>
        <rFont val="Calibri"/>
        <family val="2"/>
        <scheme val="minor"/>
      </rPr>
      <t>(Integral Autorizaciones)</t>
    </r>
  </si>
  <si>
    <r>
      <t xml:space="preserve">Actualizar Avance de Tareas en la Matriz POI </t>
    </r>
    <r>
      <rPr>
        <sz val="18"/>
        <color theme="5"/>
        <rFont val="Calibri"/>
        <family val="2"/>
        <scheme val="minor"/>
      </rPr>
      <t>(MIS)</t>
    </r>
  </si>
  <si>
    <r>
      <t xml:space="preserve">Supervisar Estado del Proyecto </t>
    </r>
    <r>
      <rPr>
        <sz val="18"/>
        <color theme="5"/>
        <rFont val="Calibri"/>
        <family val="2"/>
        <scheme val="minor"/>
      </rPr>
      <t>(MIS)</t>
    </r>
  </si>
  <si>
    <t>Dar Seguimiento a Conjunto de Proyectos Normativos</t>
  </si>
  <si>
    <t>Informar Avance del Proyecto Normativo</t>
  </si>
  <si>
    <r>
      <t xml:space="preserve">Informar Avance del Proyecto Normativo </t>
    </r>
    <r>
      <rPr>
        <sz val="18"/>
        <color theme="5"/>
        <rFont val="Calibri"/>
        <family val="2"/>
        <scheme val="minor"/>
      </rPr>
      <t>(Integral gestión de riesgos)</t>
    </r>
  </si>
  <si>
    <r>
      <t>Informar Avance del Proyecto Normativo</t>
    </r>
    <r>
      <rPr>
        <sz val="18"/>
        <color theme="5"/>
        <rFont val="Calibri"/>
        <family val="2"/>
        <scheme val="minor"/>
      </rPr>
      <t xml:space="preserve"> (Integral Autorizaciones)</t>
    </r>
  </si>
  <si>
    <r>
      <t>Informar Avance del Proyecto Normativo</t>
    </r>
    <r>
      <rPr>
        <sz val="18"/>
        <color theme="5"/>
        <rFont val="Calibri"/>
        <family val="2"/>
        <scheme val="minor"/>
      </rPr>
      <t xml:space="preserve"> (MIS)</t>
    </r>
  </si>
  <si>
    <t>Revisar Informe de Avance Normativo</t>
  </si>
  <si>
    <t>Administrador de Avances Normativos</t>
  </si>
  <si>
    <r>
      <t xml:space="preserve">Revisar Informe de Avance Normativo </t>
    </r>
    <r>
      <rPr>
        <sz val="18"/>
        <color theme="5"/>
        <rFont val="Calibri"/>
        <family val="2"/>
        <scheme val="minor"/>
      </rPr>
      <t>(Integral gestión de riesgos)</t>
    </r>
  </si>
  <si>
    <r>
      <t xml:space="preserve">Revisar Informe de Avance Normativo </t>
    </r>
    <r>
      <rPr>
        <sz val="18"/>
        <color theme="5"/>
        <rFont val="Calibri"/>
        <family val="2"/>
        <scheme val="minor"/>
      </rPr>
      <t>(Integral Autorizaciones)</t>
    </r>
  </si>
  <si>
    <r>
      <t xml:space="preserve">Revisar Informe de Avance Normativo </t>
    </r>
    <r>
      <rPr>
        <sz val="18"/>
        <color theme="5"/>
        <rFont val="Calibri"/>
        <family val="2"/>
        <scheme val="minor"/>
      </rPr>
      <t>(MIS)</t>
    </r>
  </si>
  <si>
    <t>Alexander Montero Montoya</t>
  </si>
  <si>
    <t>Supervisor 2</t>
  </si>
  <si>
    <t>División de Supervisión</t>
  </si>
  <si>
    <t>Autorización de Normativa Emitida por Entidades de Infraestructura</t>
  </si>
  <si>
    <t>Analizar Documentación de Solicitud</t>
  </si>
  <si>
    <t>Elaborar el Cronograma de Trabajo</t>
  </si>
  <si>
    <t>Responsable de Atender el Trámite</t>
  </si>
  <si>
    <t xml:space="preserve">El comité de supervisión ya no está por la nueva forma de organización de la SUGEVAL por lo que el procedimiento hay que actualizarlo </t>
  </si>
  <si>
    <r>
      <t xml:space="preserve">Analizar la Documentación de la Solicitud </t>
    </r>
    <r>
      <rPr>
        <b/>
        <sz val="18"/>
        <color rgb="FF000000"/>
        <rFont val="Calibri"/>
        <family val="2"/>
        <scheme val="minor"/>
      </rPr>
      <t>Simple</t>
    </r>
  </si>
  <si>
    <t>Incluye la matriz de cumplimiento e investigación preliminar cuando corresponda</t>
  </si>
  <si>
    <r>
      <t xml:space="preserve">Analizar la Documentación de la Solicitud </t>
    </r>
    <r>
      <rPr>
        <b/>
        <sz val="18"/>
        <color rgb="FF000000"/>
        <rFont val="Calibri"/>
        <family val="2"/>
        <scheme val="minor"/>
      </rPr>
      <t>Compleja</t>
    </r>
  </si>
  <si>
    <t>Realizar consultas internas y externas</t>
  </si>
  <si>
    <t>Realizar consultas requeridas</t>
  </si>
  <si>
    <t>Revisar Consulta Externa</t>
  </si>
  <si>
    <t>Supervisor de Solicitud de Normativa</t>
  </si>
  <si>
    <t>Revisión de las propuestas recibidas</t>
  </si>
  <si>
    <t>Elaborar y Tramitar Informe de Observaciones Entidades de Infraestructura</t>
  </si>
  <si>
    <r>
      <t>Elaborar Informe de Observaciones Entidades de Infraestructura</t>
    </r>
    <r>
      <rPr>
        <b/>
        <sz val="18"/>
        <color theme="1"/>
        <rFont val="Calibri"/>
        <family val="2"/>
        <scheme val="minor"/>
      </rPr>
      <t xml:space="preserve"> Simple</t>
    </r>
  </si>
  <si>
    <t>Incluye la matriz comparativa, el análisis correspondiente, el oficio de observaciones o la propuesta de resolución al superintendente</t>
  </si>
  <si>
    <r>
      <t xml:space="preserve">Elaborar Informe de Observaciones Entidades de Infraestructura </t>
    </r>
    <r>
      <rPr>
        <b/>
        <sz val="18"/>
        <color theme="1"/>
        <rFont val="Calibri"/>
        <family val="2"/>
        <scheme val="minor"/>
      </rPr>
      <t>Compleja</t>
    </r>
  </si>
  <si>
    <t> Elaborar Oficio de Remisión y Preparar Informe de Observaciones</t>
  </si>
  <si>
    <t>Asistente</t>
  </si>
  <si>
    <t>Controlar Respuesta Entidades de Infraestructura</t>
  </si>
  <si>
    <t>Registrar Plazo de Entrega de la Información</t>
  </si>
  <si>
    <t>Registrar Ingreso de Requisitos</t>
  </si>
  <si>
    <t>Este proceso incluye la revisión de la respuesta del regulado y la documentación que se le haya solicitado. Algunos trámites solicitan actualizar las reglas del negocio, realizar pruebas de estrés, análisis legal o técnicoque da sustento a la modificación, lo que depende de la complejidad dura varias semanas</t>
  </si>
  <si>
    <t>Elaborar y Tramitar Carta de Respuesta</t>
  </si>
  <si>
    <t>Elaborar Carta de Respuesta de Normativa</t>
  </si>
  <si>
    <t>Maria del Rosario Zuñiga Montero</t>
  </si>
  <si>
    <t>Remitir Observación a Normativa (En caso de que el requerimiento normativo surja de una propuesta de un funcionario de Sugeval)</t>
  </si>
  <si>
    <t>Usuario de Sugeval Normativa</t>
  </si>
  <si>
    <t>Inclusión en el Share point respectivo de normativa o de información periódica. Depende de la complejidad</t>
  </si>
  <si>
    <t>Revisar Requerimiento Normativo (En caso de que el requerimiento normativo provenga de un acuerdo del CONASSIF, un oficio de un ente externo, de alguna reunión, llamada telefónica)</t>
  </si>
  <si>
    <t>Proponente de Normativa</t>
  </si>
  <si>
    <t>Gestionar Requerimiento Normativo</t>
  </si>
  <si>
    <t>Requerimiento normativo de modificación de anexo por ejemplo SP Transversal</t>
  </si>
  <si>
    <t>En este caso no se ha podido terminar por falta de disponibilidad de tiempor, falta de recursos. Varios reglamentos del Kri normativo no se han podido actualizar</t>
  </si>
  <si>
    <t>Valorar Creación o Modificación Normativa</t>
  </si>
  <si>
    <t>Las modificaciones a los requerimientos de solicitud de información son dinámicos, corresponden con los cambios del entorno. Aplicación modificación información periódica producto de actualización de reportes</t>
  </si>
  <si>
    <r>
      <t xml:space="preserve">Elaborar Informe Preliminar Normativo (Opcional) </t>
    </r>
    <r>
      <rPr>
        <b/>
        <sz val="18"/>
        <color theme="1"/>
        <rFont val="Calibri"/>
        <family val="2"/>
        <scheme val="minor"/>
      </rPr>
      <t>Simple</t>
    </r>
  </si>
  <si>
    <t>Modificaciones a acuerdos de información periódica u otros</t>
  </si>
  <si>
    <r>
      <t xml:space="preserve">Elaborar Informe Preliminar Normativo (Opcional) </t>
    </r>
    <r>
      <rPr>
        <b/>
        <sz val="18"/>
        <color theme="1"/>
        <rFont val="Calibri"/>
        <family val="2"/>
        <scheme val="minor"/>
      </rPr>
      <t>Complejo</t>
    </r>
  </si>
  <si>
    <t xml:space="preserve">Reglamento Registro Centralizado y Moneda Funcional transversal. </t>
  </si>
  <si>
    <t>Realizar Ficha Técnica de Norma</t>
  </si>
  <si>
    <t>Depende de complejidad. Gastos preoperativos transversal</t>
  </si>
  <si>
    <t>Elaborar Plan de Trabajo Normativo</t>
  </si>
  <si>
    <t xml:space="preserve">Elaborar Marco Conceptual </t>
  </si>
  <si>
    <t>RIF Gastos Preoperativos. Depende de la complejidad</t>
  </si>
  <si>
    <t>Revisar Marco Conceptual y Realizar Consultas</t>
  </si>
  <si>
    <t>Se revisa supervisor con el principal</t>
  </si>
  <si>
    <t>Aprobar y Presentar Marco Conceptual al CONASSIF</t>
  </si>
  <si>
    <t>Cuando el analista es convocado al Conassif</t>
  </si>
  <si>
    <r>
      <t xml:space="preserve">Elaborar Normativa Propuesta </t>
    </r>
    <r>
      <rPr>
        <b/>
        <sz val="18"/>
        <color theme="1"/>
        <rFont val="Calibri"/>
        <family val="2"/>
        <scheme val="minor"/>
      </rPr>
      <t>Simple</t>
    </r>
  </si>
  <si>
    <t>Acuerdos de información periódica. Depende de complejidad</t>
  </si>
  <si>
    <t>Atender Consulta sobre Normativa Nueva o a Modificar</t>
  </si>
  <si>
    <t>Revisar Propuesta Normativa</t>
  </si>
  <si>
    <t xml:space="preserve">Incorporar Observaciones Internas a Propuesta Normativa. </t>
  </si>
  <si>
    <t>Reuniones para analizar con superiores las observaciones</t>
  </si>
  <si>
    <t>Revisar Informe Técnico -Jurídico</t>
  </si>
  <si>
    <t>Cuando se coordina con el revisor para ver el informe</t>
  </si>
  <si>
    <t>Elaborar Análisis de Costo Beneficio</t>
  </si>
  <si>
    <t>Preparar Presentación</t>
  </si>
  <si>
    <t>Revisar Presentación de Normativa</t>
  </si>
  <si>
    <t>Preparar Nota de Remisión</t>
  </si>
  <si>
    <r>
      <t xml:space="preserve">Valorar Observaciones Recibidas </t>
    </r>
    <r>
      <rPr>
        <b/>
        <sz val="18"/>
        <color theme="1"/>
        <rFont val="Calibri"/>
        <family val="2"/>
        <scheme val="minor"/>
      </rPr>
      <t>Complejo</t>
    </r>
  </si>
  <si>
    <t>Incluye elaboración de matriz de observaciones</t>
  </si>
  <si>
    <t>Revisar Matriz de Observaciones y Normativa Corregida</t>
  </si>
  <si>
    <t>Revisión con superiores</t>
  </si>
  <si>
    <t>María José Burgos</t>
  </si>
  <si>
    <t>Gestor de Información</t>
  </si>
  <si>
    <t>Realizar Publicación de Acuerdo</t>
  </si>
  <si>
    <t>Encargado de Publicaciones en Gaceta</t>
  </si>
  <si>
    <t>Revisar Normativa Publicada</t>
  </si>
  <si>
    <t>Depende de la complejidad</t>
  </si>
  <si>
    <t>Gestionar Normativa con Desarrollos Informáticos</t>
  </si>
  <si>
    <t>Capacitar a Funcionarios y Entidades</t>
  </si>
  <si>
    <t>En reglamentos por ejemplo RIF</t>
  </si>
  <si>
    <t>Reportar Avance de Tareas</t>
  </si>
  <si>
    <t>Depende de complejidad. Avance ajustes varios al RIF</t>
  </si>
  <si>
    <t>Christian Díaz Vásquez</t>
  </si>
  <si>
    <t>En la práctica, las consultas requeridas llevan tres pasos que no se detalla en el proceso actual.  El responsable de atender el trámite genera una propuesta de consulta, la cual es revisada por el supervisor principal previo a elevarla al Director de Departamento quien revisa y remite la consulta.  
En esta actividad se incluyen los tiempos que destina el supervisor principal en la revisión que efectúa y la discusión que se genera al presentar la consulta al Director.</t>
  </si>
  <si>
    <t>Supervisor Principal</t>
  </si>
  <si>
    <t>En la práctica, las consultas requeridas llevan tres pasos que no se detalla en el proceso actual.  El responsable de atender el trámite genera una propuesta de consulta, la cual es revisada por el supervisor principal previo a elevarla al Director de Departamento quien revisa y remite la consulta externa.  
En esta actividad se incluyen los tiempos que destina el supervisor principal en la revisión que efectúa y la discusión que se genera al presentar la consulta al Director.</t>
  </si>
  <si>
    <r>
      <t xml:space="preserve">Elaborar Informe de Observaciones Entidades de Infraestructura </t>
    </r>
    <r>
      <rPr>
        <b/>
        <sz val="18"/>
        <color theme="1"/>
        <rFont val="Calibri"/>
        <family val="2"/>
        <scheme val="minor"/>
      </rPr>
      <t>(Simple)</t>
    </r>
  </si>
  <si>
    <t>En la práctica, el informe lo desarrola el responsable de atender el trámite. No obstante, en el proceso se genera una constante retroalimentación, ya que implica sesiones de trabajo con el análisis y discusión de la solicitud de autorización . Con estas sesiones de trabajo, se atienden brechas de conocimiento del equipo así como la comprensión y abordaje final de la norma que se debe autorizar.  Se genera un consenso sobre la línea del análisis y las observaciones a la entidad, En el informe se incluye la propuesta de resolución u oficio de observaciones.  En el momento que es aprobado el informe, se genera el oficio o resolución en el GED,</t>
  </si>
  <si>
    <t>Revisar Informe Observaciones Entidades de Infraestructura</t>
  </si>
  <si>
    <t>Comité de Supervisión</t>
  </si>
  <si>
    <t>Si bien este oficio le da salida la secretaria en la práctica el supervisor principal obtiene del informe la propuesta de oficio o resolución y procede con su trámite en el GED.  Se notifica al Director y este finalmente le sa salida a través de la secretaria.</t>
  </si>
  <si>
    <t>En la práctica el supervisor principal verifica que el responsable haya registrado los requisitos y los plazos según el oficio o la resolución.</t>
  </si>
  <si>
    <t>Tramitar Prórroga Entidades de Infraestructura</t>
  </si>
  <si>
    <t>Revisar Respuesta a Solicitud de Prórroga</t>
  </si>
  <si>
    <t>En la práctica el oficio de respuesta por la solicitud de la prórroga la revisa el supervisor principal. Posteriormente se registra una nueva versión en el Gestor documental para una revisión final del Director de Departamento quien procede con su trámite de salida.</t>
  </si>
  <si>
    <t>En la práctica este proceso implica la elaboración de un informe en el que se análisis nuevamente el cambio normativo. En este informe el análisis se concentra en verificar la forma ene que la entidad atendió las observaciones y emitir una recomendación a la Dirección y al despacho sobre la viabildiad del cambio normativo.  El producto es un informe con una propuesta de resolución. En este proceso, el supervisor principal revisa que el informe haya incorporado todas las observaciones y comprueba que el abordaje seguido por el analista esté alineado con las discusiones de las sesiones de trabajo previas.</t>
  </si>
  <si>
    <t>Revisar Carta de Respuesta de Normativa</t>
  </si>
  <si>
    <t>Rita Hernández Cordero</t>
  </si>
  <si>
    <t>Se analiza el impacto regulatorio y la propuesta de atención</t>
  </si>
  <si>
    <t>Elaborar Normativa Propuesta</t>
  </si>
  <si>
    <t>Corresponde al Proyecto de Acuerdo de Cambio, que incluye toda la revisión de otras juridicciones</t>
  </si>
  <si>
    <t>Matriz comparativa de cambio y matriz de observaciones de los poarticipantes en el proyecto</t>
  </si>
  <si>
    <t>La presentación se realiza al Conassif, Sugeval, CAFI y entidades</t>
  </si>
  <si>
    <t>Valorar Observaciones Recibidas</t>
  </si>
  <si>
    <t>Elaborar Informe Preliminar Normativo (Opcional)</t>
  </si>
  <si>
    <t>Si se desarrolla un alcance mayor</t>
  </si>
  <si>
    <t>Elaborar Marco Conceptual</t>
  </si>
  <si>
    <t>Incorporar Observaciones Internas a Propuesta Normativa</t>
  </si>
  <si>
    <t>En ciertos casos, las apelaciones a la Norma general mucho tiempo de revisión y respuestas, que podrían sobrepasar las 10 horas</t>
  </si>
  <si>
    <t>Preparar Cierre del Proyecto</t>
  </si>
  <si>
    <t>Revisión de la relaciones con otros reglamentos</t>
  </si>
  <si>
    <r>
      <t xml:space="preserve">Elaborar Informe de Observaciones Entidades de Infraestructura </t>
    </r>
    <r>
      <rPr>
        <b/>
        <sz val="11"/>
        <color theme="1"/>
        <rFont val="Calibri"/>
        <family val="2"/>
        <scheme val="minor"/>
      </rPr>
      <t>(Simple)</t>
    </r>
  </si>
  <si>
    <r>
      <t xml:space="preserve">Analizar la Documentación de la Solicitud </t>
    </r>
    <r>
      <rPr>
        <b/>
        <sz val="11"/>
        <color theme="1"/>
        <rFont val="Calibri"/>
        <family val="2"/>
        <scheme val="minor"/>
      </rPr>
      <t>Simple</t>
    </r>
  </si>
  <si>
    <r>
      <t xml:space="preserve">Analizar la Documentación de la Solicitud </t>
    </r>
    <r>
      <rPr>
        <b/>
        <sz val="11"/>
        <color theme="1"/>
        <rFont val="Calibri"/>
        <family val="2"/>
        <scheme val="minor"/>
      </rPr>
      <t>Compleja</t>
    </r>
  </si>
  <si>
    <r>
      <t>Elaborar Informe de Observaciones Entidades de Infraestructura</t>
    </r>
    <r>
      <rPr>
        <b/>
        <sz val="11"/>
        <color theme="1"/>
        <rFont val="Calibri"/>
        <family val="2"/>
        <scheme val="minor"/>
      </rPr>
      <t xml:space="preserve"> Simple</t>
    </r>
  </si>
  <si>
    <r>
      <t xml:space="preserve">Elaborar Informe de Observaciones Entidades de Infraestructura </t>
    </r>
    <r>
      <rPr>
        <b/>
        <sz val="11"/>
        <color theme="1"/>
        <rFont val="Calibri"/>
        <family val="2"/>
        <scheme val="minor"/>
      </rPr>
      <t>Compleja</t>
    </r>
  </si>
  <si>
    <r>
      <t xml:space="preserve">Elaborar Informe Preliminar Normativo (Opcional) </t>
    </r>
    <r>
      <rPr>
        <b/>
        <sz val="11"/>
        <color theme="1"/>
        <rFont val="Calibri"/>
        <family val="2"/>
        <scheme val="minor"/>
      </rPr>
      <t>Simple</t>
    </r>
  </si>
  <si>
    <r>
      <t xml:space="preserve">Elaborar Informe Preliminar Normativo (Opcional) </t>
    </r>
    <r>
      <rPr>
        <b/>
        <sz val="11"/>
        <color theme="1"/>
        <rFont val="Calibri"/>
        <family val="2"/>
        <scheme val="minor"/>
      </rPr>
      <t>Complejo</t>
    </r>
  </si>
  <si>
    <r>
      <t xml:space="preserve">Elaborar Normativa Propuesta </t>
    </r>
    <r>
      <rPr>
        <b/>
        <sz val="11"/>
        <color theme="1"/>
        <rFont val="Calibri"/>
        <family val="2"/>
        <scheme val="minor"/>
      </rPr>
      <t>Simple</t>
    </r>
  </si>
  <si>
    <r>
      <t xml:space="preserve">Valorar Observaciones Recibidas </t>
    </r>
    <r>
      <rPr>
        <b/>
        <sz val="11"/>
        <color theme="1"/>
        <rFont val="Calibri"/>
        <family val="2"/>
        <scheme val="minor"/>
      </rPr>
      <t>Complejo</t>
    </r>
  </si>
  <si>
    <t>Mauricio Fernando Rodríguez García</t>
  </si>
  <si>
    <t>Supervisor TI</t>
  </si>
  <si>
    <t>La persona que hizo normativa se fue de la institución y actualmente se cuenta con 1 recurso activo para la supervisión de TI de SUGEVAL</t>
  </si>
  <si>
    <t>Luis Gerardo González Aguilar</t>
  </si>
  <si>
    <t>Director de Asesoría Jurídica</t>
  </si>
  <si>
    <t>Asesoría Juridica</t>
  </si>
  <si>
    <t>Aprobar Informe Observaciones Entidades de Infraestructura</t>
  </si>
  <si>
    <t>Aprobador de Normativa de Entidades de Infraestructura</t>
  </si>
  <si>
    <t>Revisar la legalidad del Informe Técnico - Jurídico</t>
  </si>
  <si>
    <t>Revisor de Aspectos Legales</t>
  </si>
  <si>
    <t>Revisar Documentos a Enviar al CONASSIF</t>
  </si>
  <si>
    <t>Ileana Ramírez Loría</t>
  </si>
  <si>
    <t>PGB-3</t>
  </si>
  <si>
    <t>PGB3</t>
  </si>
  <si>
    <t>Ejecutivo</t>
  </si>
  <si>
    <t>Cuatrimestral</t>
  </si>
  <si>
    <t>Fresia Ramírez Villalobos</t>
  </si>
  <si>
    <t>Atender Consulta sobre Autorización Normativa</t>
  </si>
  <si>
    <t>Unidad Encargada</t>
  </si>
  <si>
    <t>Dada la complejidad generalmente participa únicamente el ejecutivo y el Director en la revisión y análisis de esta normativa.</t>
  </si>
  <si>
    <t>Elaborar Informe de Observaciones Entidades de Infraestructura</t>
  </si>
  <si>
    <t>Rodrigo Segura</t>
  </si>
  <si>
    <t>Líder de normativa</t>
  </si>
  <si>
    <t>incluye conversaciones con Jefatura.</t>
  </si>
  <si>
    <t>Rodrigo Segura/Luis González</t>
  </si>
  <si>
    <t>Director de Supervisión</t>
  </si>
  <si>
    <t>Este rol lo hace el director de división de supervisión. Los informes se firman en conjunto la Div. De Supervisión y la Div de Asesoría jurídica.  No es necesario la participación del comité de supervisión.</t>
  </si>
  <si>
    <t>incluye conversaciones con Jefatura. Cuando es requerido se llama a la entidad para ahondar en los motivos de la prórroga solicitada.</t>
  </si>
  <si>
    <t>El equipo asignado prepara un informe de atención de obsrevaciones que se somete nuevamente a revisión del  Div. De Supervisión y la Div de Asesoría jurídica.  No es necesario la participación del comité de supervisión.</t>
  </si>
  <si>
    <t>Revisar Observaciones a Normativa</t>
  </si>
  <si>
    <t> Revisar Ficha Técnica de Norma</t>
  </si>
  <si>
    <t>Definir Equipo de Trabajo</t>
  </si>
  <si>
    <t>Comunicar Conformación del Equipo Normativo</t>
  </si>
  <si>
    <t> Aprobar Plan de Trabajo Normativo</t>
  </si>
  <si>
    <t>Enviar Propuesta Normativa a Consulta Interna</t>
  </si>
  <si>
    <t>Revisar Normativa Enviada a Consulta Interna (Opcional)</t>
  </si>
  <si>
    <t>Revisar Análisis de Costo Beneficio</t>
  </si>
  <si>
    <t>Valorar Observaciones a la Normativa (Opcional)</t>
  </si>
  <si>
    <t>Por lo general hay que coordinar desarrollos informáticos, algunos son proyectos en si mismos.</t>
  </si>
  <si>
    <t>Revisar Informe Final del Proyecto</t>
  </si>
  <si>
    <t>Supervisar Estado del Proyecto</t>
  </si>
  <si>
    <t>Elaborar Informe de Avance Normativo</t>
  </si>
  <si>
    <t>Violeta Barboza González, Gabriela Fallas Sánchez, Susana Rodríguez Guevara</t>
  </si>
  <si>
    <t>Supervisión</t>
  </si>
  <si>
    <t>Denuncias, Informes y Medidas Precautorias</t>
  </si>
  <si>
    <t>Elaborar Diagnóstico del Caso</t>
  </si>
  <si>
    <t>Analizar la Denuncia</t>
  </si>
  <si>
    <t>Equipo de Investigación</t>
  </si>
  <si>
    <t>Preparar la propuesta de Diagnóstico</t>
  </si>
  <si>
    <t>Elaborar Presentación del Diagnóstico (Opcional)</t>
  </si>
  <si>
    <t>Funcionario Área Técnica</t>
  </si>
  <si>
    <t>Realizar Investigación Preliminar</t>
  </si>
  <si>
    <t>Realizar reunión del equipo a cargo para distribución de tareas</t>
  </si>
  <si>
    <t>Realizar Acciones Determinadas en el Diagnóstico</t>
  </si>
  <si>
    <t>Registrar de los papeles de trabajo en los sistemas Team Mate y/o GED</t>
  </si>
  <si>
    <t>Elaboración del expediente de Investigación Preliminar</t>
  </si>
  <si>
    <t xml:space="preserve">Preparar la parte del expediente aportada por el área de Supervión </t>
  </si>
  <si>
    <t>Funcionario del Área Técnica</t>
  </si>
  <si>
    <t>Valorar Resultados de Investigación Preliminar</t>
  </si>
  <si>
    <t>Valorar Recomendaciones a Informe</t>
  </si>
  <si>
    <t>Valorar Recomendaciones a Informe junto con el Aprobador de Supervisión</t>
  </si>
  <si>
    <t>Elaborar Presentación de Resultados de la Investigación</t>
  </si>
  <si>
    <t>Realizar Acciones Adicionales de Investigación</t>
  </si>
  <si>
    <t>Registrar el Informe Final en los sistemas de información Team Mate y/o GED</t>
  </si>
  <si>
    <t>Miguel Vargas Bolaños, Mónica Sánchez Miranda</t>
  </si>
  <si>
    <t>Valorar Acciones de Investigación (Opcional)</t>
  </si>
  <si>
    <t>Comité de Cumplimiento</t>
  </si>
  <si>
    <t>Valorar Acciones del Informe de Posibles Incumplimientos</t>
  </si>
  <si>
    <t>Francis Leitón Álvarez, Ligia Vega Hidalgo, Adriana Quirós Solís</t>
  </si>
  <si>
    <t>Cumplimiento</t>
  </si>
  <si>
    <t>Elaborar Resolución de Archivo</t>
  </si>
  <si>
    <t xml:space="preserve">Preparar Documentación de Archivo </t>
  </si>
  <si>
    <t>Asesor Legal</t>
  </si>
  <si>
    <t>Procedimientos sancionatorios a regulados (Ordinarios)</t>
  </si>
  <si>
    <t>Procedimiento administrativo</t>
  </si>
  <si>
    <t>Comunicar el estado del proceso al denunciante</t>
  </si>
  <si>
    <t>Procedimientos sancionatorios a regulados (complejas)</t>
  </si>
  <si>
    <t>Denuncias, Informes y Medidas Precautorias (ordinarias)</t>
  </si>
  <si>
    <t xml:space="preserve">Analizar Informe de Posibles Incumplimientos </t>
  </si>
  <si>
    <t>Denuncias, Informes y Medidas Precautorias (complejas)</t>
  </si>
  <si>
    <t>Revisar Informe Final Modificado</t>
  </si>
  <si>
    <t>Aplicar Medida Precautoria</t>
  </si>
  <si>
    <t>Preparar Resolución de Aplicación de la Medida Precautoria</t>
  </si>
  <si>
    <t>Denuncias, Informes y Medidas Precautorias (Complejas)</t>
  </si>
  <si>
    <t>Procedimientos Sancionatorios a Regulados (ordinarios)</t>
  </si>
  <si>
    <t>Realizar Apertura Procedimiento Administrativo</t>
  </si>
  <si>
    <t>Elaborar Resolución Apertura</t>
  </si>
  <si>
    <t>Procedimientos Sancionatorios a Regulados (complejos)</t>
  </si>
  <si>
    <t>Valorar solicitud de constituirse como parte del Procedimiento Administrativo.</t>
  </si>
  <si>
    <t xml:space="preserve">Elaborar resolución de para la parte Coadyuvante y conformar legajo de coadyuvancia. </t>
  </si>
  <si>
    <t xml:space="preserve">Elaborar resolución de atención a la gestión de coadyuvancia conformar legajo de coadyuvancia. </t>
  </si>
  <si>
    <t>Elaborar resolucion de recursos en subsidio de la coadyuvancia.</t>
  </si>
  <si>
    <t>Elaborar resolucion de recurso de revocotaria con apelación en subsidio de la coadyuvancia.</t>
  </si>
  <si>
    <t>Realizar informe de coadyuvancia.</t>
  </si>
  <si>
    <t>Elaborar informe de Coadyuvancia.</t>
  </si>
  <si>
    <t>Valorar Recusación de Órgano Director</t>
  </si>
  <si>
    <t>Elaborar Resolución de Recusación</t>
  </si>
  <si>
    <t>Órgano Director</t>
  </si>
  <si>
    <t>Procedimientos Sancionatorios a Regulados (complejos).</t>
  </si>
  <si>
    <t>Valorar Recusación Órgano Decisor</t>
  </si>
  <si>
    <t>Elaborar informe de Recusación</t>
  </si>
  <si>
    <t xml:space="preserve">Asesor Legal </t>
  </si>
  <si>
    <t>Solicitar Información para el Caso</t>
  </si>
  <si>
    <t>Elaborar Solicitud de Información</t>
  </si>
  <si>
    <t xml:space="preserve">Analizar Información Adicional </t>
  </si>
  <si>
    <t>Emitir Ampliación de Traslado de Cargos</t>
  </si>
  <si>
    <t>Elaborar Proyecto de Ampliación de Traslado de Cargos</t>
  </si>
  <si>
    <t>Coordinar Aspectos Operativos de la Modalidad Virtual</t>
  </si>
  <si>
    <t>Gestionar Aspectos Operativos de la Comparecencia</t>
  </si>
  <si>
    <t>Gestionar Ingreso de Testigos a Comparecencia y Sanitización</t>
  </si>
  <si>
    <t>Responsable Gestión Institucional</t>
  </si>
  <si>
    <t>Realizar Comparecencia</t>
  </si>
  <si>
    <t>Realizar la Comparecencia Oral y Privada</t>
  </si>
  <si>
    <t>Realizar Resolución de Traslado al Órgano Decisor</t>
  </si>
  <si>
    <t>Resolver Acto Final</t>
  </si>
  <si>
    <t>Preparar Borrador de Acto Final</t>
  </si>
  <si>
    <t>Valorar Prueba para Mejor Resolver</t>
  </si>
  <si>
    <t>Elaborar Solicitud de Prueba para Mejor Resolver</t>
  </si>
  <si>
    <t>Analizar Información aportada como prueba para mejor resolver</t>
  </si>
  <si>
    <t>Tramitar Recurso de Revocatoria y/o Apelación</t>
  </si>
  <si>
    <t>Revisar Recurso de Revocatoria</t>
  </si>
  <si>
    <t xml:space="preserve">Medida Cautelar contra Comunicado de Hecho Relevante </t>
  </si>
  <si>
    <t>Valorar la medida Cautelar contra Comunicado de Hecho Relevante</t>
  </si>
  <si>
    <t>Revisar Medida Cautelar contra Comunicado de Hecho Relevante</t>
  </si>
  <si>
    <t>Redactar resolución donde se conoce la Medida Cautelar del Comunicado de Hecho Relevante</t>
  </si>
  <si>
    <t>Comunicar Hecho Relevante de Procedimiento Administrativo</t>
  </si>
  <si>
    <t xml:space="preserve"> Preparar Comunicado de Hecho Relevante sobre Procedimiento Administrativo</t>
  </si>
  <si>
    <t>Preparar Comunicado de Hecho Relevante sobre Procedimiento Administrativo</t>
  </si>
  <si>
    <t>Aplicar Amonestación</t>
  </si>
  <si>
    <t>Preparar Oficio de Amonestación</t>
  </si>
  <si>
    <t>Dar Seguimiento a Sanción</t>
  </si>
  <si>
    <t>Comunicar la Sanción al Área Técnica</t>
  </si>
  <si>
    <t>Comunciar la Sanción al Área Técnica</t>
  </si>
  <si>
    <t>Realizar Cobro Administrativo</t>
  </si>
  <si>
    <t>Preparar Documentación Relacionada al Cobro</t>
  </si>
  <si>
    <t>Luis Gerardo Gonzáles Aguilar</t>
  </si>
  <si>
    <t>Valorar la Denuncia</t>
  </si>
  <si>
    <t>Valorar Denuncia Recibida</t>
  </si>
  <si>
    <t>Aprobador Legal</t>
  </si>
  <si>
    <t>Revisar Resolución de Archivo</t>
  </si>
  <si>
    <t>Aprobador de Resolución</t>
  </si>
  <si>
    <t>Revisar Informe de Posibles Incumplimientos</t>
  </si>
  <si>
    <t>Analizar Informe Final Modificado</t>
  </si>
  <si>
    <t>Revisar Resolución de Aplicación de la Medida Precautoria</t>
  </si>
  <si>
    <t>Procedimientos Sancionatorios a Regulados</t>
  </si>
  <si>
    <t>Revisar Resolución Apertura</t>
  </si>
  <si>
    <t>Revisar Resolución Apertura (PA Complejo)</t>
  </si>
  <si>
    <t>Revisar resolución mediante la cual se atiende la medida cautelar</t>
  </si>
  <si>
    <t>Revisar resolución mediante la cual se atiende la medida cautelar (PA Complejo)</t>
  </si>
  <si>
    <t>Revisar resolución sobre los recursos interpuestos en contra de la resolución de la medida cautelar</t>
  </si>
  <si>
    <t>Revisar resolución sobre los recursos interpuestos en contra de la resolución de la medida cautelar (PA Complejo)</t>
  </si>
  <si>
    <t>Semanal</t>
  </si>
  <si>
    <t xml:space="preserve">Revisar elaborar Resolución de Recusación </t>
  </si>
  <si>
    <t>Revisar elaborar Resolución de Recusación (PA Complejo)</t>
  </si>
  <si>
    <t>Revisar Informe de Recusación</t>
  </si>
  <si>
    <t>Revisar Informe de Recusación (PA Complejo)</t>
  </si>
  <si>
    <t>Revisar Elaborar Proyecto de Ampliación de Traslado de Cargos</t>
  </si>
  <si>
    <t>Revisar Elaborar Proyecto de Ampliación de Traslado de Cargos (PA Complejo)</t>
  </si>
  <si>
    <t xml:space="preserve">Revisar resolución de atención de la coadyuvancia y conformar el legajo </t>
  </si>
  <si>
    <t>Revisar resolución de atención de la coadyuvancia y conformar el legajo (PA Complejo)</t>
  </si>
  <si>
    <t>Revisar la resolución sobre los recursos interpuestos en contra de la resolución de la coadyuvancia</t>
  </si>
  <si>
    <t>Aproabador Legal</t>
  </si>
  <si>
    <t>Revisar la resolución sobre los recursos interpuestos en contra de la resolución de la coadyuvancia (PA Complejo)</t>
  </si>
  <si>
    <t>Revisar realizar Resolución de Traslado al Órgano Decisor</t>
  </si>
  <si>
    <t>Revisar realizar Resolución de Traslado al Órgano Decisor (PA Complejo)</t>
  </si>
  <si>
    <t>Revisar Borrador de Acto Final</t>
  </si>
  <si>
    <t>Revisar Borrador de Acto Final (PA Complejo)</t>
  </si>
  <si>
    <t>Valorar Borrador de Acto Final (Opcional)</t>
  </si>
  <si>
    <t>Valorar Borrador de Acto Final (Opcional) (PA Complejo)</t>
  </si>
  <si>
    <t>Revisar Elaborar Solicitud de Prueba para Mejor Resolver</t>
  </si>
  <si>
    <t>Revisar Elaborar Solicitud de Prueba para Mejor Resolver (PA Complejo)</t>
  </si>
  <si>
    <t>Revisar la Resolución de traslado de prueba a las partes</t>
  </si>
  <si>
    <t>Revisar la Resolución de traslado de prueba a las partes (PA Complejo)</t>
  </si>
  <si>
    <t>Revisar Recurso de Revocatoria (PA Complejo)</t>
  </si>
  <si>
    <t>Revisar Comunicado de Hecho Relevante sobre Procedimiento Administrativo</t>
  </si>
  <si>
    <t xml:space="preserve">Revisar Comunicado de Hecho Relevante sobre Procedimiento Administrativo (PA Complejo) </t>
  </si>
  <si>
    <t>Revisar Oficio de Amonestación</t>
  </si>
  <si>
    <t>Revisar Oficio de Amonestación (PA Complejo)</t>
  </si>
  <si>
    <t>Revisar Documentación Relacionada al Cobro</t>
  </si>
  <si>
    <t>Revisar Documentación Relacionada al Cobro (PA Complejo)</t>
  </si>
  <si>
    <t>Jose Alberto Campos Alvarado</t>
  </si>
  <si>
    <t>Tomar declaración de la denuncia (Esta actividad es Opcional, aplica en caso de una denuncia presencial)</t>
  </si>
  <si>
    <t>Realizar saneamiento de información y envío de acuse de recibo</t>
  </si>
  <si>
    <t>Receptor de documentos</t>
  </si>
  <si>
    <t>Designar Funcionario(s) para Equipo de Investigación</t>
  </si>
  <si>
    <t>Aprobador de Supervisión</t>
  </si>
  <si>
    <t>Revisar Comunicado del Estado del Proceso</t>
  </si>
  <si>
    <t>Solicitar Investigación Preliminar</t>
  </si>
  <si>
    <t>Cerrar Caso Interno</t>
  </si>
  <si>
    <t>Desestimar Caso **Nota: valor si es necesario agregar pasos según la política</t>
  </si>
  <si>
    <t>Instructor del Trámite</t>
  </si>
  <si>
    <t>Instruir la Aplicación de la Medida Precautoria</t>
  </si>
  <si>
    <t>Realizar Instrucciones Sobre Medida Precautoria</t>
  </si>
  <si>
    <t>Ejecutor de Medida Precautoria</t>
  </si>
  <si>
    <t>Elaborar Resolución Apertura (PA Complejo)</t>
  </si>
  <si>
    <t>Elaborar Proyecto de Ampliación de Traslado de Cargos (PA Complejo)</t>
  </si>
  <si>
    <t>Dar Seguimiento al Cumplimiento de la Sanción</t>
  </si>
  <si>
    <t>Supervisor de Cumplimiento de la Sanción</t>
  </si>
  <si>
    <t>Dar Seguimiento al Cumplimiento de la Sanción (PA Complejo)</t>
  </si>
  <si>
    <t>No definido</t>
  </si>
  <si>
    <t>Seguimiento del formulario de estado y avance de las Investigaciones preliminares.</t>
  </si>
  <si>
    <t>Coordinador / Aprobador Legal</t>
  </si>
  <si>
    <t>Participación / colaboración en proyectos vinculados con Cumplimiento (p.ej. EEPA).</t>
  </si>
  <si>
    <t>Participación / colaboración en formulación de normativa interna vinculada con Cumplimiento (Proceso de Denuncias y Proceso de Procedimientos Administrativos a Regulados).</t>
  </si>
  <si>
    <t>Participación en reuniones (periódicas) de Coordinación Cumplimiento con el Despacho.</t>
  </si>
  <si>
    <t>Atención de consultas internas sobre aspectos de Cumplimiento o procesos Judiciales en curso.</t>
  </si>
  <si>
    <t>Quincenal</t>
  </si>
  <si>
    <t>Atención de consultas para SBR (CDN)</t>
  </si>
  <si>
    <t>Atención de consultas externas (escritas o personales)sobre aspectos de fiscalización.</t>
  </si>
  <si>
    <t>Colaboración para el Informe trimestral de Riesgo para CONASSIF (asociado con KRI-AJ).</t>
  </si>
  <si>
    <t>Preparación del Informe trimestral de casos en instrucción para la Auditoría del CONASSIF</t>
  </si>
  <si>
    <t>Colaboración en la preparación de informes internos (p.ej. memoria institucional, etc.)</t>
  </si>
  <si>
    <t>Atención de asuntos de gestión operativa - administrativa de Cumplimiento: p.ej. reuniones con áreas internas (DST, DSC, gestión institucional, etc.)</t>
  </si>
  <si>
    <t xml:space="preserve">Ileana Ramírez Loría </t>
  </si>
  <si>
    <t>Rodrigo Segura Cano</t>
  </si>
  <si>
    <t>Valorar el Diagnóstico</t>
  </si>
  <si>
    <t>Aprobador de Investigación</t>
  </si>
  <si>
    <t>Solicitar Elaboración de Presentación del Diagnóstico (Opcional)</t>
  </si>
  <si>
    <t>Convocar Comité de Cumplimiento para Valorar Diagnóstico (Opcional)</t>
  </si>
  <si>
    <t>Recabar Información Solicitada</t>
  </si>
  <si>
    <t>Área consultada</t>
  </si>
  <si>
    <t>Normativa hoy</t>
  </si>
  <si>
    <t>3 proyectos de normativa al año</t>
  </si>
  <si>
    <t>Total</t>
  </si>
  <si>
    <t>REQ</t>
  </si>
  <si>
    <t>Ileana + Fresia (Ejecutivas)</t>
  </si>
  <si>
    <t>Ileana + Fresia (PGB-3)</t>
  </si>
  <si>
    <t>Rol de lider de normativa</t>
  </si>
  <si>
    <t>JC</t>
  </si>
  <si>
    <t>RS</t>
  </si>
  <si>
    <t>Rol lider normativa</t>
  </si>
  <si>
    <t>Ileana</t>
  </si>
  <si>
    <t>Denuncias</t>
  </si>
  <si>
    <t>Normativa</t>
  </si>
  <si>
    <t>Consultas</t>
  </si>
  <si>
    <t>carga de trabajo</t>
  </si>
  <si>
    <t>Total general</t>
  </si>
  <si>
    <t>Atención de consultas</t>
  </si>
  <si>
    <t>Gestión de hechos relevantes</t>
  </si>
  <si>
    <t>Total Director de Supervisión</t>
  </si>
  <si>
    <t>Total Gestor de Información</t>
  </si>
  <si>
    <t>Total Líder de normativa</t>
  </si>
  <si>
    <t>Esquema mixto</t>
  </si>
  <si>
    <t>PERFIL DE PUESTO</t>
  </si>
  <si>
    <t>Denuncias y consultas</t>
  </si>
  <si>
    <t>CONFORMACIÓN DE EQUIPOS</t>
  </si>
  <si>
    <t>Invitación de consultores/expertos de acuerdo con la temática que se esté desarrollando</t>
  </si>
  <si>
    <t>SUPERVISOR PRIN</t>
  </si>
  <si>
    <t>Lider</t>
  </si>
  <si>
    <t>SUPERVISOR 2</t>
  </si>
  <si>
    <t>ABOGADO</t>
  </si>
  <si>
    <t>abogado apoyo</t>
  </si>
  <si>
    <t>TI</t>
  </si>
  <si>
    <t>Total Supervisor 2</t>
  </si>
  <si>
    <t>EJEC</t>
  </si>
  <si>
    <t>Total Supervisor Principal</t>
  </si>
  <si>
    <t>Total Supervisor TI</t>
  </si>
  <si>
    <t>ABC</t>
  </si>
  <si>
    <t>Macroproceso</t>
  </si>
  <si>
    <t xml:space="preserve">Difundir Información al Mercado de Valores </t>
  </si>
  <si>
    <t>Asesoría Jurídica</t>
  </si>
  <si>
    <t>Director de Gestión Institucional</t>
  </si>
  <si>
    <t>Gestión Institucional</t>
  </si>
  <si>
    <t>PGB-1</t>
  </si>
  <si>
    <t>Elaborar y Gestionar la Regulación para el Mercado de Valores</t>
  </si>
  <si>
    <t xml:space="preserve">Gestión de denuncias </t>
  </si>
  <si>
    <t>C</t>
  </si>
  <si>
    <t xml:space="preserve">Procedimientos administrativos sancionatorios </t>
  </si>
  <si>
    <t>Total Francis Leitón Álvarez, Ligia Vega Hidalgo, Adriana Quirós Solís</t>
  </si>
  <si>
    <t>Total Luis Gerardo Gonzáles Aguilar</t>
  </si>
  <si>
    <t>Total Jose Alberto Campos Alvarado</t>
  </si>
  <si>
    <t xml:space="preserve">Total Ileana Ramírez Loría </t>
  </si>
  <si>
    <t>Total Rodrigo Segura Cano</t>
  </si>
  <si>
    <t>(Todas)</t>
  </si>
  <si>
    <t>Etiquetas de columna</t>
  </si>
  <si>
    <t>Etiquetas de fila</t>
  </si>
  <si>
    <t>Asistente despacho</t>
  </si>
  <si>
    <t>Director jurídico</t>
  </si>
  <si>
    <t>Proceso de normativa</t>
  </si>
  <si>
    <t>Ejecutivo + PGB-3</t>
  </si>
  <si>
    <t>Superv Principal</t>
  </si>
  <si>
    <t>Superv TI</t>
  </si>
  <si>
    <t>Carga de trabajo total</t>
  </si>
  <si>
    <t>Promedio</t>
  </si>
  <si>
    <t xml:space="preserve">Revisar este </t>
  </si>
  <si>
    <t>Total Director de Asesoría Jurídica</t>
  </si>
  <si>
    <t>Total Ejecutivo</t>
  </si>
  <si>
    <t>Total PGB-3</t>
  </si>
  <si>
    <t>Total Asesoría Jurídica</t>
  </si>
  <si>
    <t>Total Asistente de Despacho</t>
  </si>
  <si>
    <t>Total División de Supervisión</t>
  </si>
  <si>
    <t>Total Director de Gestión Institucional</t>
  </si>
  <si>
    <t>Total PGB-1</t>
  </si>
  <si>
    <t>Total Gestión Institucional</t>
  </si>
  <si>
    <t>Carga de trabajo estimada</t>
  </si>
  <si>
    <t>Recursos actuales</t>
  </si>
  <si>
    <t>ND</t>
  </si>
  <si>
    <t xml:space="preserve">Total Procedimientos administrativos sancionatorios </t>
  </si>
  <si>
    <t>Personas</t>
  </si>
  <si>
    <t>Puesto de trabajo</t>
  </si>
  <si>
    <t>Horas teóricas</t>
  </si>
  <si>
    <t>Factor de utilización</t>
  </si>
  <si>
    <t>Tiempo por día</t>
  </si>
  <si>
    <t>Días por año</t>
  </si>
  <si>
    <t>Horas anuales reales</t>
  </si>
  <si>
    <t>Contratar</t>
  </si>
  <si>
    <t>horas/procedimiento</t>
  </si>
  <si>
    <t>Capacidad del proceso (procedimientos/año)</t>
  </si>
  <si>
    <t>Capacidad efectiva por recurso (procedimientos/año)</t>
  </si>
  <si>
    <t>Demanda de trabajo del proceso (horas/procedimiento)</t>
  </si>
  <si>
    <t>Profesional 3</t>
  </si>
  <si>
    <t>Profesional 2</t>
  </si>
  <si>
    <t>Necesidad real de recursos</t>
  </si>
  <si>
    <t>Mejora en automatización</t>
  </si>
  <si>
    <t>a</t>
  </si>
  <si>
    <t>b</t>
  </si>
  <si>
    <t>c</t>
  </si>
  <si>
    <t>Respuestas</t>
  </si>
  <si>
    <t>5 puntos</t>
  </si>
  <si>
    <t>10 puntos</t>
  </si>
  <si>
    <t>Procedimientos por año</t>
  </si>
  <si>
    <t>15 puntos</t>
  </si>
  <si>
    <t>Minutos por Unidad</t>
  </si>
  <si>
    <t>Darle flujo al proceso igulando capacidades</t>
  </si>
  <si>
    <t>Máquinas</t>
  </si>
  <si>
    <t>P</t>
  </si>
  <si>
    <t>Q</t>
  </si>
  <si>
    <t>X</t>
  </si>
  <si>
    <t>Y</t>
  </si>
  <si>
    <t>Z</t>
  </si>
  <si>
    <t>Sub ensamble 1</t>
  </si>
  <si>
    <t>Sub ensamble 2</t>
  </si>
  <si>
    <t>Producto Terminado</t>
  </si>
  <si>
    <t>Componentes y Sub ensambles por una unidad del producto terminado</t>
  </si>
  <si>
    <t>Demanda de componentes y sub ensambles</t>
  </si>
  <si>
    <t>M1</t>
  </si>
  <si>
    <t>M2</t>
  </si>
  <si>
    <t>M3</t>
  </si>
  <si>
    <t>M4</t>
  </si>
  <si>
    <t xml:space="preserve"> --</t>
  </si>
  <si>
    <t>Sub 1</t>
  </si>
  <si>
    <t xml:space="preserve">  --</t>
  </si>
  <si>
    <t>Sub 2</t>
  </si>
  <si>
    <t>Demanda =</t>
  </si>
  <si>
    <t># de Máquinas</t>
  </si>
  <si>
    <t>T. Disp =</t>
  </si>
  <si>
    <t>Carga</t>
  </si>
  <si>
    <t>Takt Time =</t>
  </si>
  <si>
    <t>Throughputs</t>
  </si>
  <si>
    <t>como # de unidades por minuto</t>
  </si>
  <si>
    <t>como unidades cada dos minutos</t>
  </si>
  <si>
    <t xml:space="preserve">Respuesta: </t>
  </si>
  <si>
    <t>Para igualar el throughput con el Takt Time, ocupamos en M1 sacar 1 unidad de producto terminado cada 2 minutos, en M2 3 sub ensambles cada dos minutos, en M3 12 componentes cada dos minutos y en M4 14 componentes cada dos minutos. Se ocupan: 1 M1, 10 M2, 29 M3 Y 40 M4.</t>
  </si>
  <si>
    <t>TPT</t>
  </si>
  <si>
    <t>A</t>
  </si>
  <si>
    <t>B</t>
  </si>
  <si>
    <t>Demanda</t>
  </si>
  <si>
    <r>
      <t>D</t>
    </r>
    <r>
      <rPr>
        <b/>
        <vertAlign val="subscript"/>
        <sz val="12"/>
        <rFont val="Cambria"/>
        <family val="1"/>
      </rPr>
      <t>A</t>
    </r>
  </si>
  <si>
    <r>
      <t>d</t>
    </r>
    <r>
      <rPr>
        <b/>
        <vertAlign val="subscript"/>
        <sz val="12"/>
        <rFont val="Cambria"/>
        <family val="1"/>
      </rPr>
      <t>A</t>
    </r>
  </si>
  <si>
    <r>
      <t>D</t>
    </r>
    <r>
      <rPr>
        <b/>
        <vertAlign val="subscript"/>
        <sz val="12"/>
        <rFont val="Cambria"/>
        <family val="1"/>
      </rPr>
      <t>B</t>
    </r>
  </si>
  <si>
    <t>TD</t>
  </si>
  <si>
    <r>
      <t>d</t>
    </r>
    <r>
      <rPr>
        <b/>
        <vertAlign val="subscript"/>
        <sz val="12"/>
        <rFont val="Cambria"/>
        <family val="1"/>
      </rPr>
      <t>B</t>
    </r>
  </si>
  <si>
    <t>Holgura</t>
  </si>
  <si>
    <r>
      <t>D</t>
    </r>
    <r>
      <rPr>
        <b/>
        <vertAlign val="subscript"/>
        <sz val="12"/>
        <rFont val="Cambria"/>
        <family val="1"/>
      </rPr>
      <t>C</t>
    </r>
  </si>
  <si>
    <t>CB</t>
  </si>
  <si>
    <r>
      <t>d</t>
    </r>
    <r>
      <rPr>
        <b/>
        <vertAlign val="subscript"/>
        <sz val="12"/>
        <rFont val="Cambria"/>
        <family val="1"/>
      </rPr>
      <t>C</t>
    </r>
  </si>
  <si>
    <t>x=</t>
  </si>
  <si>
    <t>FINAL</t>
  </si>
  <si>
    <t>MC</t>
  </si>
  <si>
    <t>Máquina</t>
  </si>
  <si>
    <t>Mes 1</t>
  </si>
  <si>
    <t>Mes 2</t>
  </si>
  <si>
    <t>Con relación</t>
  </si>
  <si>
    <t>2,5x(0,9)+1x(2)+1x(2.4)&lt;=640</t>
  </si>
  <si>
    <t>2,5C:1B:1A</t>
  </si>
  <si>
    <t>2,5x(0,9)+1x(2,2)+1x(1,1)&lt;=640</t>
  </si>
  <si>
    <t>La restricción me hace perder 79.2 horas por no poder romperla.</t>
  </si>
  <si>
    <t>PL</t>
  </si>
  <si>
    <t>Variables</t>
  </si>
  <si>
    <t>x1</t>
  </si>
  <si>
    <t>x2</t>
  </si>
  <si>
    <t>x3</t>
  </si>
  <si>
    <t>uds de A por producir en mes 1</t>
  </si>
  <si>
    <t>uds de B por producir en mes 1</t>
  </si>
  <si>
    <t>uds de C por producir en mes 1</t>
  </si>
  <si>
    <t>FO</t>
  </si>
  <si>
    <t>Max 50x1+65x2+70x3</t>
  </si>
  <si>
    <t>Restricciones</t>
  </si>
  <si>
    <t>2.4x1+2x2+0.9x3≤640</t>
  </si>
  <si>
    <t>DA</t>
  </si>
  <si>
    <t>DB</t>
  </si>
  <si>
    <t>dA</t>
  </si>
  <si>
    <t>dB</t>
  </si>
  <si>
    <t>DC</t>
  </si>
  <si>
    <t>dC</t>
  </si>
  <si>
    <t>x1≤100</t>
  </si>
  <si>
    <t>x1≥0</t>
  </si>
  <si>
    <t>x2≤100</t>
  </si>
  <si>
    <t>x2≥20</t>
  </si>
  <si>
    <t>x3≤300</t>
  </si>
  <si>
    <t>x3≥0</t>
  </si>
  <si>
    <t>xi≥0</t>
  </si>
  <si>
    <t>1.1x1+2.2x2+0.9x3≤640</t>
  </si>
  <si>
    <t>0.8x1+1.2x2+x3≤1920</t>
  </si>
  <si>
    <t>3x1+2.1x2+2.5x3≤1280</t>
  </si>
  <si>
    <t>uds de A por producir en mes 2</t>
  </si>
  <si>
    <t>uds de B por producir en mes 2</t>
  </si>
  <si>
    <t>uds de C por producir en mes 2</t>
  </si>
  <si>
    <t>2.4x1+2x2+0.9x3≤1280</t>
  </si>
  <si>
    <t>3x1+2.1x2+2.5x3≤2560</t>
  </si>
  <si>
    <t>x1≤75</t>
  </si>
  <si>
    <t>x2≥25</t>
  </si>
  <si>
    <t>x3≤400</t>
  </si>
  <si>
    <t>x3≥50</t>
  </si>
  <si>
    <t># de Maq con Buffer</t>
  </si>
  <si>
    <t>T disp</t>
  </si>
  <si>
    <t>% carga</t>
  </si>
  <si>
    <t>MES 1</t>
  </si>
  <si>
    <t>MES 2</t>
  </si>
  <si>
    <t>Throughput</t>
  </si>
  <si>
    <t>SIN RELACIÓN</t>
  </si>
  <si>
    <t>C =</t>
  </si>
  <si>
    <t>B =</t>
  </si>
  <si>
    <t>recorte por demanda</t>
  </si>
  <si>
    <t>A =</t>
  </si>
  <si>
    <t>Mezcla definitiva</t>
  </si>
  <si>
    <t>Ingresos</t>
  </si>
  <si>
    <t>CON RELACIÓN</t>
  </si>
  <si>
    <t>X =</t>
  </si>
  <si>
    <t>Mezcla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</si>
</sst>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_);[Red]\(&quot;$&quot;#,##0\)"/>
    <numFmt numFmtId="165" formatCode="&quot;$&quot;#,##0.00_);[Red]\(&quot;$&quot;#,##0.00\)"/>
    <numFmt numFmtId="166" formatCode="0.000"/>
    <numFmt numFmtId="167" formatCode="0.0"/>
    <numFmt numFmtId="168" formatCode="[$$-409]#,##0.00"/>
  </numFmts>
  <fonts count="27"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8"/>
      <name val="Calibri"/>
      <family val="2"/>
      <scheme val="minor"/>
    </font>
    <font>
      <b/>
      <sz val="14"/>
      <color theme="1"/>
      <name val="CalibrI"/>
      <family val="2"/>
    </font>
    <font>
      <sz val="14"/>
      <color theme="1"/>
      <name val="CalibrI"/>
      <family val="2"/>
    </font>
    <font>
      <sz val="14"/>
      <color rgb="FF000000"/>
      <name val="CalibrI"/>
      <family val="2"/>
    </font>
    <font>
      <sz val="26"/>
      <color theme="1"/>
      <name val="Calibri"/>
      <family val="2"/>
      <scheme val="minor"/>
    </font>
    <font>
      <u/>
      <sz val="11"/>
      <color theme="10"/>
      <name val="Calibri"/>
      <family val="2"/>
      <scheme val="minor"/>
    </font>
    <font>
      <b/>
      <sz val="18"/>
      <color theme="1"/>
      <name val="CalibrI"/>
      <family val="2"/>
    </font>
    <font>
      <b/>
      <sz val="11"/>
      <color theme="1"/>
      <name val="Calibri"/>
      <family val="2"/>
      <scheme val="minor"/>
    </font>
    <font>
      <b/>
      <sz val="18"/>
      <color theme="1"/>
      <name val="Calibri"/>
      <family val="2"/>
      <scheme val="minor"/>
    </font>
    <font>
      <sz val="18"/>
      <color theme="1"/>
      <name val="Calibri"/>
      <family val="2"/>
      <scheme val="minor"/>
    </font>
    <font>
      <sz val="18"/>
      <color theme="5"/>
      <name val="Calibri"/>
      <family val="2"/>
      <scheme val="minor"/>
    </font>
    <font>
      <u/>
      <sz val="18"/>
      <color theme="10"/>
      <name val="Calibri"/>
      <family val="2"/>
      <scheme val="minor"/>
    </font>
    <font>
      <sz val="18"/>
      <color rgb="FF000000"/>
      <name val="Calibri"/>
      <family val="2"/>
      <scheme val="minor"/>
    </font>
    <font>
      <b/>
      <sz val="18"/>
      <color rgb="FF000000"/>
      <name val="Calibri"/>
      <family val="2"/>
      <scheme val="minor"/>
    </font>
    <font>
      <sz val="18"/>
      <name val="Calibri"/>
      <family val="2"/>
      <scheme val="minor"/>
    </font>
    <font>
      <b/>
      <sz val="11"/>
      <color theme="0"/>
      <name val="Calibri"/>
      <family val="2"/>
      <scheme val="minor"/>
    </font>
    <font>
      <b/>
      <sz val="12"/>
      <color theme="1"/>
      <name val="Calibri"/>
      <family val="2"/>
      <scheme val="minor"/>
    </font>
    <font>
      <b/>
      <sz val="12"/>
      <color rgb="FFFF0000"/>
      <name val="Calibri"/>
      <family val="2"/>
      <scheme val="minor"/>
    </font>
    <font>
      <sz val="10"/>
      <name val="Arial"/>
      <family val="2"/>
    </font>
    <font>
      <sz val="12"/>
      <name val="Cambria"/>
      <family val="1"/>
    </font>
    <font>
      <b/>
      <sz val="12"/>
      <name val="Cambria"/>
      <family val="1"/>
    </font>
    <font>
      <b/>
      <vertAlign val="subscript"/>
      <sz val="12"/>
      <name val="Cambria"/>
      <family val="1"/>
    </font>
    <font>
      <b/>
      <sz val="10"/>
      <name val="Arial"/>
      <family val="2"/>
    </font>
  </fonts>
  <fills count="1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theme="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92D050"/>
        <bgColor indexed="64"/>
      </patternFill>
    </fill>
  </fills>
  <borders count="34">
    <border>
      <left/>
      <right/>
      <top/>
      <bottom/>
      <diagonal/>
    </border>
    <border>
      <left style="thin">
        <color auto="1"/>
      </left>
      <right style="thin">
        <color auto="1"/>
      </right>
      <top style="thin">
        <color auto="1"/>
      </top>
      <bottom style="thin">
        <color auto="1"/>
      </bottom>
      <diagonal/>
    </border>
    <border>
      <left/>
      <right/>
      <top style="medium">
        <color indexed="64"/>
      </top>
      <bottom/>
      <diagonal/>
    </border>
    <border>
      <left style="thin">
        <color auto="1"/>
      </left>
      <right style="medium">
        <color indexed="64"/>
      </right>
      <top style="medium">
        <color indexed="64"/>
      </top>
      <bottom/>
      <diagonal/>
    </border>
    <border>
      <left/>
      <right/>
      <top style="thin">
        <color auto="1"/>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top/>
      <bottom style="thin">
        <color theme="4" tint="0.39997558519241921"/>
      </bottom>
      <diagonal/>
    </border>
    <border>
      <left/>
      <right/>
      <top style="thin">
        <color theme="4"/>
      </top>
      <bottom style="thin">
        <color theme="4"/>
      </bottom>
      <diagonal/>
    </border>
    <border>
      <left/>
      <right/>
      <top style="thin">
        <color theme="4" tint="0.39997558519241921"/>
      </top>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diagonalUp="1">
      <left/>
      <right/>
      <top/>
      <bottom/>
      <diagonal style="thin">
        <color auto="1"/>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6">
    <xf numFmtId="0" fontId="0" fillId="0" borderId="0"/>
    <xf numFmtId="9" fontId="3" fillId="0" borderId="0" applyFont="0" applyFill="0" applyBorder="0" applyAlignment="0" applyProtection="0"/>
    <xf numFmtId="0" fontId="9" fillId="0" borderId="0" applyNumberFormat="0" applyFill="0" applyBorder="0" applyAlignment="0" applyProtection="0"/>
    <xf numFmtId="0" fontId="2" fillId="0" borderId="0"/>
    <xf numFmtId="0" fontId="22" fillId="0" borderId="0"/>
    <xf numFmtId="0" fontId="1" fillId="0" borderId="0"/>
  </cellStyleXfs>
  <cellXfs count="277">
    <xf numFmtId="0" fontId="0" fillId="0" borderId="0" xfId="0"/>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2"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166" fontId="6" fillId="0" borderId="0" xfId="0" applyNumberFormat="1" applyFont="1" applyAlignment="1">
      <alignment horizontal="center" vertical="center"/>
    </xf>
    <xf numFmtId="10" fontId="6" fillId="0" borderId="0" xfId="1" applyNumberFormat="1" applyFont="1" applyFill="1" applyAlignment="1">
      <alignment vertical="center"/>
    </xf>
    <xf numFmtId="0" fontId="6" fillId="0" borderId="1" xfId="0" applyFont="1" applyBorder="1" applyAlignment="1">
      <alignment horizontal="left" vertical="center"/>
    </xf>
    <xf numFmtId="2" fontId="6" fillId="0" borderId="0" xfId="0" applyNumberFormat="1" applyFont="1" applyAlignment="1">
      <alignment horizontal="center" vertical="center" wrapText="1"/>
    </xf>
    <xf numFmtId="2" fontId="7" fillId="0" borderId="1" xfId="0" applyNumberFormat="1" applyFont="1" applyBorder="1" applyAlignment="1">
      <alignment horizontal="center" vertical="center"/>
    </xf>
    <xf numFmtId="2" fontId="6" fillId="0" borderId="0" xfId="0" applyNumberFormat="1"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166" fontId="5" fillId="0" borderId="8" xfId="0" applyNumberFormat="1" applyFont="1" applyBorder="1" applyAlignment="1">
      <alignment horizontal="center" vertical="center" wrapText="1"/>
    </xf>
    <xf numFmtId="0" fontId="5" fillId="0" borderId="2" xfId="0" applyFont="1" applyBorder="1" applyAlignment="1">
      <alignment horizontal="center" vertical="center"/>
    </xf>
    <xf numFmtId="0" fontId="9" fillId="0" borderId="0" xfId="2" applyFill="1" applyAlignment="1">
      <alignment vertical="center"/>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9" xfId="0" applyFont="1" applyFill="1" applyBorder="1" applyAlignment="1">
      <alignment horizontal="center" vertical="center"/>
    </xf>
    <xf numFmtId="0" fontId="0" fillId="0" borderId="0" xfId="0" pivotButton="1"/>
    <xf numFmtId="10" fontId="0" fillId="0" borderId="0" xfId="0" applyNumberFormat="1"/>
    <xf numFmtId="0" fontId="0" fillId="0" borderId="0" xfId="0" applyAlignment="1">
      <alignment horizontal="center"/>
    </xf>
    <xf numFmtId="0" fontId="0" fillId="0" borderId="0" xfId="0" pivotButton="1" applyAlignment="1">
      <alignment horizontal="center"/>
    </xf>
    <xf numFmtId="0" fontId="0" fillId="0" borderId="0" xfId="0" applyAlignment="1">
      <alignment horizontal="center" vertical="center" wrapText="1"/>
    </xf>
    <xf numFmtId="2" fontId="6" fillId="0" borderId="10" xfId="0" applyNumberFormat="1" applyFont="1" applyBorder="1" applyAlignment="1">
      <alignment horizontal="center" vertical="center"/>
    </xf>
    <xf numFmtId="2" fontId="6" fillId="0" borderId="11" xfId="0" applyNumberFormat="1" applyFont="1" applyBorder="1" applyAlignment="1">
      <alignment horizontal="center" vertical="center"/>
    </xf>
    <xf numFmtId="0" fontId="10" fillId="0" borderId="0" xfId="0" applyFont="1" applyAlignment="1">
      <alignment horizontal="center" vertical="center"/>
    </xf>
    <xf numFmtId="0" fontId="5" fillId="0" borderId="12" xfId="0" applyFont="1" applyBorder="1" applyAlignment="1">
      <alignment horizontal="center" vertical="center" wrapText="1"/>
    </xf>
    <xf numFmtId="0" fontId="12" fillId="3" borderId="9" xfId="0" applyFont="1" applyFill="1" applyBorder="1" applyAlignment="1">
      <alignment horizontal="center" vertical="center"/>
    </xf>
    <xf numFmtId="0" fontId="12" fillId="0" borderId="7" xfId="0" applyFont="1" applyBorder="1" applyAlignment="1">
      <alignment horizontal="center" vertical="center" wrapText="1"/>
    </xf>
    <xf numFmtId="0" fontId="12" fillId="3" borderId="5" xfId="0" applyFont="1" applyFill="1" applyBorder="1" applyAlignment="1">
      <alignment horizontal="center" vertical="center" wrapText="1"/>
    </xf>
    <xf numFmtId="0" fontId="12" fillId="0" borderId="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2" fillId="3" borderId="4" xfId="0" applyFont="1" applyFill="1" applyBorder="1" applyAlignment="1">
      <alignment horizontal="center" vertical="center" wrapText="1"/>
    </xf>
    <xf numFmtId="166" fontId="12" fillId="0" borderId="8" xfId="0" applyNumberFormat="1" applyFont="1" applyBorder="1" applyAlignment="1">
      <alignment horizontal="center" vertical="center" wrapText="1"/>
    </xf>
    <xf numFmtId="0" fontId="13" fillId="0" borderId="0" xfId="0" applyFont="1" applyAlignment="1">
      <alignment vertical="center"/>
    </xf>
    <xf numFmtId="2" fontId="12" fillId="0" borderId="0" xfId="0" applyNumberFormat="1" applyFont="1" applyAlignment="1">
      <alignment horizontal="center" vertical="center"/>
    </xf>
    <xf numFmtId="0" fontId="13" fillId="0" borderId="1"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2" fontId="13" fillId="4" borderId="1" xfId="0" applyNumberFormat="1" applyFont="1" applyFill="1" applyBorder="1" applyAlignment="1">
      <alignment horizontal="center" vertical="center" wrapText="1"/>
    </xf>
    <xf numFmtId="2" fontId="13" fillId="0" borderId="1" xfId="0" applyNumberFormat="1" applyFont="1" applyBorder="1" applyAlignment="1">
      <alignment horizontal="center" vertical="center"/>
    </xf>
    <xf numFmtId="2" fontId="13" fillId="0" borderId="10" xfId="0" applyNumberFormat="1" applyFont="1" applyBorder="1" applyAlignment="1">
      <alignment horizontal="center" vertical="center"/>
    </xf>
    <xf numFmtId="10" fontId="13" fillId="0" borderId="0" xfId="1" applyNumberFormat="1" applyFont="1" applyFill="1" applyAlignment="1">
      <alignment vertical="center"/>
    </xf>
    <xf numFmtId="0" fontId="15" fillId="0" borderId="0" xfId="2" applyFont="1" applyFill="1" applyAlignment="1">
      <alignment vertical="center"/>
    </xf>
    <xf numFmtId="0" fontId="13" fillId="5" borderId="10"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2" fontId="13" fillId="5" borderId="1" xfId="0" applyNumberFormat="1" applyFont="1" applyFill="1" applyBorder="1" applyAlignment="1">
      <alignment horizontal="center" vertical="center"/>
    </xf>
    <xf numFmtId="0" fontId="13" fillId="6" borderId="10" xfId="0" applyFont="1" applyFill="1" applyBorder="1" applyAlignment="1">
      <alignment horizontal="center" vertical="center" wrapText="1"/>
    </xf>
    <xf numFmtId="0" fontId="13" fillId="6" borderId="1" xfId="0" applyFont="1" applyFill="1" applyBorder="1" applyAlignment="1">
      <alignment horizontal="left" vertical="center" wrapText="1"/>
    </xf>
    <xf numFmtId="2" fontId="13" fillId="7" borderId="1" xfId="0" applyNumberFormat="1" applyFont="1" applyFill="1" applyBorder="1" applyAlignment="1">
      <alignment horizontal="center" vertical="center"/>
    </xf>
    <xf numFmtId="2" fontId="13" fillId="5" borderId="1" xfId="0" applyNumberFormat="1" applyFont="1" applyFill="1" applyBorder="1" applyAlignment="1">
      <alignment horizontal="center" vertical="center" wrapText="1"/>
    </xf>
    <xf numFmtId="2" fontId="16" fillId="0" borderId="1" xfId="0" applyNumberFormat="1" applyFont="1" applyBorder="1" applyAlignment="1">
      <alignment horizontal="center" vertical="center"/>
    </xf>
    <xf numFmtId="2" fontId="16" fillId="5" borderId="1" xfId="0" applyNumberFormat="1" applyFont="1" applyFill="1" applyBorder="1" applyAlignment="1">
      <alignment horizontal="center" vertical="center"/>
    </xf>
    <xf numFmtId="2" fontId="13" fillId="0" borderId="1" xfId="0" applyNumberFormat="1" applyFont="1" applyBorder="1" applyAlignment="1">
      <alignment horizontal="center" vertical="center" wrapText="1"/>
    </xf>
    <xf numFmtId="0" fontId="13" fillId="2" borderId="1"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xf>
    <xf numFmtId="0" fontId="13" fillId="2" borderId="0" xfId="0" applyFont="1" applyFill="1" applyAlignment="1">
      <alignment vertical="center"/>
    </xf>
    <xf numFmtId="0" fontId="18" fillId="0" borderId="1" xfId="0" applyFont="1" applyBorder="1" applyAlignment="1">
      <alignment horizontal="center" vertical="center"/>
    </xf>
    <xf numFmtId="0" fontId="18" fillId="0" borderId="10"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2" fontId="18" fillId="0" borderId="1" xfId="0" applyNumberFormat="1" applyFont="1" applyBorder="1" applyAlignment="1">
      <alignment horizontal="center" vertical="center"/>
    </xf>
    <xf numFmtId="0" fontId="13" fillId="0" borderId="11" xfId="0" applyFont="1" applyBorder="1" applyAlignment="1">
      <alignment horizontal="left"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2" fontId="13" fillId="0" borderId="11" xfId="0" applyNumberFormat="1" applyFont="1" applyBorder="1" applyAlignment="1">
      <alignment horizontal="center" vertical="center" wrapText="1"/>
    </xf>
    <xf numFmtId="2" fontId="13" fillId="4" borderId="11" xfId="0" applyNumberFormat="1" applyFont="1" applyFill="1" applyBorder="1" applyAlignment="1">
      <alignment horizontal="center" vertical="center" wrapText="1"/>
    </xf>
    <xf numFmtId="2" fontId="13" fillId="0" borderId="11" xfId="0" applyNumberFormat="1" applyFont="1" applyBorder="1" applyAlignment="1">
      <alignment horizontal="center" vertical="center"/>
    </xf>
    <xf numFmtId="0" fontId="13" fillId="0" borderId="1"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wrapText="1"/>
    </xf>
    <xf numFmtId="2" fontId="13" fillId="0" borderId="0" xfId="0" applyNumberFormat="1" applyFont="1" applyAlignment="1">
      <alignment horizontal="center" vertical="center"/>
    </xf>
    <xf numFmtId="166" fontId="13" fillId="0" borderId="0" xfId="0" applyNumberFormat="1" applyFont="1" applyAlignment="1">
      <alignment horizontal="center" vertical="center"/>
    </xf>
    <xf numFmtId="0" fontId="12" fillId="0" borderId="2"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6" fillId="0" borderId="0" xfId="0" applyFont="1" applyAlignment="1">
      <alignment horizontal="left" vertical="center" wrapText="1"/>
    </xf>
    <xf numFmtId="0" fontId="16" fillId="2" borderId="0" xfId="0" applyFont="1" applyFill="1" applyAlignment="1">
      <alignment horizontal="left" vertical="center" wrapText="1"/>
    </xf>
    <xf numFmtId="0" fontId="13" fillId="0" borderId="11" xfId="0"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3" fillId="8" borderId="1" xfId="0" applyFont="1" applyFill="1" applyBorder="1" applyAlignment="1">
      <alignment horizontal="left"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center"/>
    </xf>
    <xf numFmtId="2" fontId="13" fillId="8" borderId="1" xfId="0" applyNumberFormat="1" applyFont="1" applyFill="1" applyBorder="1" applyAlignment="1">
      <alignment horizontal="center" vertical="center" wrapText="1"/>
    </xf>
    <xf numFmtId="0" fontId="13" fillId="8" borderId="1" xfId="0" applyFont="1" applyFill="1" applyBorder="1" applyAlignment="1">
      <alignment horizontal="left" vertical="center"/>
    </xf>
    <xf numFmtId="0" fontId="13" fillId="2" borderId="1" xfId="0" applyFont="1" applyFill="1" applyBorder="1" applyAlignment="1">
      <alignment horizontal="left" vertical="center"/>
    </xf>
    <xf numFmtId="2" fontId="0" fillId="0" borderId="0" xfId="0" applyNumberFormat="1"/>
    <xf numFmtId="2" fontId="0" fillId="0" borderId="0" xfId="0" applyNumberFormat="1" applyAlignment="1">
      <alignment horizontal="center"/>
    </xf>
    <xf numFmtId="2" fontId="13" fillId="2" borderId="11" xfId="0" applyNumberFormat="1" applyFont="1" applyFill="1" applyBorder="1" applyAlignment="1">
      <alignment horizontal="center" vertical="center"/>
    </xf>
    <xf numFmtId="0" fontId="13" fillId="2" borderId="11" xfId="0" applyFont="1" applyFill="1" applyBorder="1" applyAlignment="1">
      <alignment horizontal="left" vertical="center"/>
    </xf>
    <xf numFmtId="0" fontId="13" fillId="2" borderId="11" xfId="0" applyFont="1" applyFill="1" applyBorder="1" applyAlignment="1">
      <alignment horizontal="center" vertical="center" wrapText="1"/>
    </xf>
    <xf numFmtId="0" fontId="13" fillId="2" borderId="11" xfId="0" applyFont="1" applyFill="1" applyBorder="1" applyAlignment="1">
      <alignment horizontal="left" vertical="center" wrapText="1"/>
    </xf>
    <xf numFmtId="2" fontId="13" fillId="2" borderId="11" xfId="0" applyNumberFormat="1" applyFont="1" applyFill="1" applyBorder="1" applyAlignment="1">
      <alignment horizontal="center" vertical="center" wrapText="1"/>
    </xf>
    <xf numFmtId="2" fontId="0" fillId="0" borderId="0" xfId="0" applyNumberFormat="1" applyAlignment="1">
      <alignment horizontal="center" vertical="center"/>
    </xf>
    <xf numFmtId="0" fontId="0" fillId="0" borderId="0" xfId="0" applyAlignment="1">
      <alignment horizontal="center" vertical="center"/>
    </xf>
    <xf numFmtId="0" fontId="11" fillId="8" borderId="13" xfId="0" applyFont="1" applyFill="1" applyBorder="1" applyAlignment="1">
      <alignment horizontal="center"/>
    </xf>
    <xf numFmtId="2" fontId="0" fillId="2" borderId="0" xfId="0" applyNumberFormat="1" applyFill="1" applyAlignment="1">
      <alignment horizontal="center"/>
    </xf>
    <xf numFmtId="0" fontId="11" fillId="0" borderId="0" xfId="0" applyFont="1" applyAlignment="1">
      <alignment horizontal="center" vertical="center" wrapText="1"/>
    </xf>
    <xf numFmtId="0" fontId="11" fillId="0" borderId="0" xfId="0" applyFont="1"/>
    <xf numFmtId="43" fontId="0" fillId="0" borderId="0" xfId="0" applyNumberFormat="1" applyAlignment="1">
      <alignment horizontal="center"/>
    </xf>
    <xf numFmtId="43" fontId="11" fillId="0" borderId="0" xfId="0" applyNumberFormat="1" applyFont="1" applyAlignment="1">
      <alignment horizontal="center"/>
    </xf>
    <xf numFmtId="0" fontId="11" fillId="0" borderId="13" xfId="0" applyFont="1" applyBorder="1"/>
    <xf numFmtId="0" fontId="11" fillId="0" borderId="14" xfId="0" applyFont="1" applyBorder="1"/>
    <xf numFmtId="43" fontId="11" fillId="0" borderId="14" xfId="0" applyNumberFormat="1" applyFont="1" applyBorder="1" applyAlignment="1">
      <alignment horizontal="center"/>
    </xf>
    <xf numFmtId="0" fontId="11" fillId="8" borderId="15" xfId="0" applyFont="1" applyFill="1" applyBorder="1"/>
    <xf numFmtId="43" fontId="11" fillId="8" borderId="15" xfId="0" applyNumberFormat="1" applyFont="1" applyFill="1" applyBorder="1" applyAlignment="1">
      <alignment horizontal="center"/>
    </xf>
    <xf numFmtId="0" fontId="0" fillId="0" borderId="0" xfId="0" applyAlignment="1">
      <alignment horizontal="left" vertical="center" wrapText="1"/>
    </xf>
    <xf numFmtId="43" fontId="11" fillId="8" borderId="0" xfId="0" applyNumberFormat="1" applyFont="1" applyFill="1" applyAlignment="1">
      <alignment horizontal="center"/>
    </xf>
    <xf numFmtId="0" fontId="0" fillId="9" borderId="0" xfId="0" applyFill="1" applyAlignment="1">
      <alignment horizontal="left" vertical="center" wrapText="1"/>
    </xf>
    <xf numFmtId="2" fontId="0" fillId="9" borderId="0" xfId="0" applyNumberFormat="1" applyFill="1" applyAlignment="1">
      <alignment horizontal="center" vertical="center"/>
    </xf>
    <xf numFmtId="0" fontId="0" fillId="10" borderId="0" xfId="0" applyFill="1" applyAlignment="1">
      <alignment horizontal="left" vertical="center" wrapText="1"/>
    </xf>
    <xf numFmtId="2" fontId="0" fillId="10" borderId="0" xfId="0" applyNumberFormat="1" applyFill="1" applyAlignment="1">
      <alignment horizontal="center" vertical="center"/>
    </xf>
    <xf numFmtId="2" fontId="19" fillId="11" borderId="0" xfId="0" applyNumberFormat="1" applyFont="1" applyFill="1" applyAlignment="1">
      <alignment horizontal="center" vertical="center"/>
    </xf>
    <xf numFmtId="0" fontId="0" fillId="10" borderId="0" xfId="0" applyFill="1" applyAlignment="1">
      <alignment horizontal="left"/>
    </xf>
    <xf numFmtId="2" fontId="0" fillId="10" borderId="0" xfId="0" applyNumberFormat="1" applyFill="1" applyAlignment="1">
      <alignment horizontal="center"/>
    </xf>
    <xf numFmtId="0" fontId="0" fillId="10" borderId="0" xfId="0" applyFill="1" applyAlignment="1">
      <alignment horizontal="center"/>
    </xf>
    <xf numFmtId="2" fontId="19" fillId="12" borderId="15" xfId="0" applyNumberFormat="1" applyFont="1" applyFill="1" applyBorder="1" applyAlignment="1">
      <alignment horizontal="center" vertical="center"/>
    </xf>
    <xf numFmtId="0" fontId="19" fillId="11" borderId="16" xfId="0" applyFont="1" applyFill="1" applyBorder="1" applyAlignment="1">
      <alignment horizontal="center" vertical="center" wrapText="1"/>
    </xf>
    <xf numFmtId="0" fontId="19" fillId="11" borderId="16" xfId="0"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0" fillId="0" borderId="0" xfId="0" applyAlignment="1">
      <alignment horizontal="left"/>
    </xf>
    <xf numFmtId="0" fontId="0" fillId="2" borderId="0" xfId="0" applyFill="1"/>
    <xf numFmtId="2" fontId="0" fillId="2" borderId="0" xfId="0" applyNumberFormat="1" applyFill="1"/>
    <xf numFmtId="0" fontId="0" fillId="0" borderId="17" xfId="0" applyBorder="1" applyAlignment="1">
      <alignment horizontal="center"/>
    </xf>
    <xf numFmtId="2" fontId="0" fillId="0" borderId="0" xfId="0" applyNumberFormat="1" applyAlignment="1">
      <alignment horizont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xf>
    <xf numFmtId="2" fontId="11" fillId="0" borderId="1" xfId="0" applyNumberFormat="1" applyFont="1" applyBorder="1" applyAlignment="1">
      <alignment horizontal="center"/>
    </xf>
    <xf numFmtId="0" fontId="19" fillId="13" borderId="1" xfId="0" applyFont="1" applyFill="1" applyBorder="1" applyAlignment="1">
      <alignment horizontal="center" vertical="center" wrapText="1"/>
    </xf>
    <xf numFmtId="2" fontId="11" fillId="14" borderId="1" xfId="0" applyNumberFormat="1" applyFont="1" applyFill="1" applyBorder="1" applyAlignment="1">
      <alignment horizontal="center"/>
    </xf>
    <xf numFmtId="2" fontId="11" fillId="15" borderId="1" xfId="0" applyNumberFormat="1" applyFont="1" applyFill="1" applyBorder="1" applyAlignment="1">
      <alignment horizontal="center"/>
    </xf>
    <xf numFmtId="0" fontId="0" fillId="0" borderId="0" xfId="0" applyAlignment="1">
      <alignment horizontal="left" vertical="center"/>
    </xf>
    <xf numFmtId="1" fontId="0" fillId="0" borderId="0" xfId="0" applyNumberFormat="1" applyAlignment="1">
      <alignment horizontal="center" vertical="center"/>
    </xf>
    <xf numFmtId="9" fontId="0" fillId="0" borderId="0" xfId="0" applyNumberFormat="1" applyAlignment="1">
      <alignment horizontal="center" vertical="center"/>
    </xf>
    <xf numFmtId="0" fontId="0" fillId="0" borderId="1" xfId="0" applyBorder="1"/>
    <xf numFmtId="1"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left" vertical="center"/>
    </xf>
    <xf numFmtId="0" fontId="0" fillId="0" borderId="1" xfId="0" applyBorder="1" applyAlignment="1">
      <alignment horizontal="center" vertical="center"/>
    </xf>
    <xf numFmtId="0" fontId="2" fillId="4" borderId="0" xfId="3" applyFill="1"/>
    <xf numFmtId="0" fontId="2" fillId="4" borderId="0" xfId="3" applyFill="1" applyAlignment="1">
      <alignment horizontal="center"/>
    </xf>
    <xf numFmtId="0" fontId="2" fillId="0" borderId="0" xfId="3"/>
    <xf numFmtId="0" fontId="20" fillId="4" borderId="16" xfId="3" applyFont="1" applyFill="1" applyBorder="1" applyAlignment="1">
      <alignment horizontal="center" vertical="center"/>
    </xf>
    <xf numFmtId="0" fontId="20" fillId="4" borderId="16" xfId="3" applyFont="1" applyFill="1" applyBorder="1" applyAlignment="1">
      <alignment horizontal="center" wrapText="1"/>
    </xf>
    <xf numFmtId="0" fontId="20" fillId="0" borderId="1" xfId="3" applyFont="1" applyBorder="1" applyAlignment="1">
      <alignment horizontal="center" vertical="center" wrapText="1"/>
    </xf>
    <xf numFmtId="0" fontId="20" fillId="0" borderId="1" xfId="3" applyFont="1" applyBorder="1" applyAlignment="1">
      <alignment horizontal="center" vertical="center"/>
    </xf>
    <xf numFmtId="0" fontId="20" fillId="4" borderId="0" xfId="3" applyFont="1" applyFill="1" applyAlignment="1">
      <alignment horizontal="center"/>
    </xf>
    <xf numFmtId="0" fontId="2" fillId="0" borderId="1" xfId="3" applyBorder="1" applyAlignment="1">
      <alignment horizontal="center"/>
    </xf>
    <xf numFmtId="0" fontId="2" fillId="0" borderId="1" xfId="3" applyBorder="1"/>
    <xf numFmtId="0" fontId="2" fillId="0" borderId="1" xfId="3" applyBorder="1" applyAlignment="1">
      <alignment horizontal="right"/>
    </xf>
    <xf numFmtId="0" fontId="20" fillId="4" borderId="17" xfId="3" applyFont="1" applyFill="1" applyBorder="1" applyAlignment="1">
      <alignment horizontal="center"/>
    </xf>
    <xf numFmtId="0" fontId="2" fillId="4" borderId="17" xfId="3" applyFill="1" applyBorder="1" applyAlignment="1">
      <alignment horizontal="center"/>
    </xf>
    <xf numFmtId="0" fontId="2" fillId="0" borderId="0" xfId="3" applyAlignment="1">
      <alignment horizontal="center"/>
    </xf>
    <xf numFmtId="0" fontId="20" fillId="0" borderId="0" xfId="3" applyFont="1" applyAlignment="1">
      <alignment horizontal="left"/>
    </xf>
    <xf numFmtId="3" fontId="2" fillId="0" borderId="0" xfId="3" applyNumberFormat="1" applyAlignment="1">
      <alignment horizontal="center"/>
    </xf>
    <xf numFmtId="1" fontId="2" fillId="0" borderId="0" xfId="3" applyNumberFormat="1"/>
    <xf numFmtId="0" fontId="20" fillId="0" borderId="0" xfId="3" applyFont="1"/>
    <xf numFmtId="1" fontId="2" fillId="0" borderId="0" xfId="3" applyNumberFormat="1" applyAlignment="1">
      <alignment horizontal="center"/>
    </xf>
    <xf numFmtId="167" fontId="2" fillId="0" borderId="0" xfId="3" applyNumberFormat="1"/>
    <xf numFmtId="0" fontId="21" fillId="0" borderId="0" xfId="3" applyFont="1"/>
    <xf numFmtId="0" fontId="22" fillId="0" borderId="0" xfId="4"/>
    <xf numFmtId="0" fontId="23" fillId="0" borderId="19" xfId="4" applyFont="1" applyBorder="1" applyAlignment="1">
      <alignment horizontal="center" vertical="center" wrapText="1"/>
    </xf>
    <xf numFmtId="0" fontId="24" fillId="0" borderId="20" xfId="4" applyFont="1" applyBorder="1" applyAlignment="1">
      <alignment horizontal="center" vertical="center" wrapText="1"/>
    </xf>
    <xf numFmtId="0" fontId="24" fillId="0" borderId="21" xfId="4" applyFont="1" applyBorder="1" applyAlignment="1">
      <alignment horizontal="center" vertical="center" wrapText="1"/>
    </xf>
    <xf numFmtId="0" fontId="23" fillId="0" borderId="22" xfId="4" applyFont="1" applyBorder="1" applyAlignment="1">
      <alignment horizontal="center" vertical="center" wrapText="1"/>
    </xf>
    <xf numFmtId="0" fontId="23" fillId="2" borderId="22" xfId="4" applyFont="1" applyFill="1" applyBorder="1" applyAlignment="1">
      <alignment horizontal="center" vertical="center" wrapText="1"/>
    </xf>
    <xf numFmtId="164" fontId="23" fillId="0" borderId="22" xfId="4" applyNumberFormat="1" applyFont="1" applyBorder="1" applyAlignment="1">
      <alignment horizontal="center" vertical="center" wrapText="1"/>
    </xf>
    <xf numFmtId="165" fontId="22" fillId="0" borderId="0" xfId="4" applyNumberFormat="1"/>
    <xf numFmtId="164" fontId="22" fillId="0" borderId="0" xfId="4" applyNumberFormat="1"/>
    <xf numFmtId="0" fontId="24" fillId="0" borderId="23" xfId="4" applyFont="1" applyBorder="1" applyAlignment="1">
      <alignment horizontal="center" vertical="center" wrapText="1"/>
    </xf>
    <xf numFmtId="0" fontId="24" fillId="0" borderId="24" xfId="4" applyFont="1" applyBorder="1" applyAlignment="1">
      <alignment horizontal="center" vertical="center" wrapText="1"/>
    </xf>
    <xf numFmtId="0" fontId="24" fillId="0" borderId="0" xfId="4" applyFont="1" applyAlignment="1">
      <alignment horizontal="left" vertical="center"/>
    </xf>
    <xf numFmtId="0" fontId="24" fillId="0" borderId="25" xfId="4" applyFont="1" applyBorder="1" applyAlignment="1">
      <alignment horizontal="center" vertical="center" wrapText="1"/>
    </xf>
    <xf numFmtId="0" fontId="23" fillId="0" borderId="26" xfId="4" applyFont="1" applyBorder="1" applyAlignment="1">
      <alignment horizontal="center" vertical="center" wrapText="1"/>
    </xf>
    <xf numFmtId="0" fontId="24" fillId="0" borderId="27" xfId="4" applyFont="1" applyBorder="1" applyAlignment="1">
      <alignment horizontal="center" vertical="center" wrapText="1"/>
    </xf>
    <xf numFmtId="0" fontId="23" fillId="0" borderId="28" xfId="4" applyFont="1" applyBorder="1" applyAlignment="1">
      <alignment horizontal="center" vertical="center" wrapText="1"/>
    </xf>
    <xf numFmtId="0" fontId="22" fillId="16" borderId="0" xfId="4" applyFill="1"/>
    <xf numFmtId="0" fontId="26" fillId="16" borderId="0" xfId="4" applyFont="1" applyFill="1"/>
    <xf numFmtId="0" fontId="22" fillId="2" borderId="0" xfId="4" applyFill="1"/>
    <xf numFmtId="2" fontId="22" fillId="0" borderId="0" xfId="4" applyNumberFormat="1" applyAlignment="1">
      <alignment horizontal="right"/>
    </xf>
    <xf numFmtId="0" fontId="22" fillId="0" borderId="0" xfId="4" applyAlignment="1">
      <alignment horizontal="right"/>
    </xf>
    <xf numFmtId="2" fontId="22" fillId="0" borderId="0" xfId="4" applyNumberFormat="1"/>
    <xf numFmtId="0" fontId="22" fillId="0" borderId="0" xfId="4" applyAlignment="1">
      <alignment horizontal="center"/>
    </xf>
    <xf numFmtId="0" fontId="22" fillId="17" borderId="1" xfId="4" applyFill="1" applyBorder="1"/>
    <xf numFmtId="0" fontId="26" fillId="17" borderId="1" xfId="4" applyFont="1" applyFill="1" applyBorder="1"/>
    <xf numFmtId="1" fontId="22" fillId="0" borderId="0" xfId="4" applyNumberFormat="1"/>
    <xf numFmtId="0" fontId="26" fillId="0" borderId="0" xfId="4" applyFont="1"/>
    <xf numFmtId="0" fontId="8"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2" fontId="0" fillId="10" borderId="0" xfId="0" applyNumberFormat="1" applyFill="1" applyAlignment="1">
      <alignment horizontal="center"/>
    </xf>
    <xf numFmtId="0" fontId="19" fillId="11" borderId="0" xfId="0" applyFont="1" applyFill="1" applyAlignment="1">
      <alignment horizontal="right" vertical="center" wrapText="1"/>
    </xf>
    <xf numFmtId="0" fontId="19" fillId="11" borderId="0" xfId="0" applyFont="1" applyFill="1" applyAlignment="1">
      <alignment horizontal="right"/>
    </xf>
    <xf numFmtId="0" fontId="19" fillId="12" borderId="15" xfId="0" applyFont="1" applyFill="1" applyBorder="1" applyAlignment="1">
      <alignment horizontal="center" vertical="center" wrapText="1"/>
    </xf>
    <xf numFmtId="0" fontId="19" fillId="12" borderId="15" xfId="0" applyFont="1" applyFill="1" applyBorder="1" applyAlignment="1">
      <alignment horizontal="center"/>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left"/>
    </xf>
    <xf numFmtId="0" fontId="11" fillId="0" borderId="13" xfId="0" applyFont="1" applyBorder="1" applyAlignment="1">
      <alignment horizontal="left"/>
    </xf>
    <xf numFmtId="0" fontId="0" fillId="0" borderId="0" xfId="0" applyAlignment="1">
      <alignment horizontal="center" vertical="center"/>
    </xf>
    <xf numFmtId="0" fontId="0" fillId="0" borderId="17" xfId="0" applyBorder="1" applyAlignment="1">
      <alignment horizontal="center"/>
    </xf>
    <xf numFmtId="1" fontId="0" fillId="0" borderId="0" xfId="0" applyNumberFormat="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20" fillId="4" borderId="4" xfId="3" applyFont="1" applyFill="1" applyBorder="1" applyAlignment="1">
      <alignment horizontal="center" vertical="center"/>
    </xf>
    <xf numFmtId="0" fontId="20" fillId="0" borderId="17" xfId="3" applyFont="1" applyBorder="1" applyAlignment="1">
      <alignment horizontal="center"/>
    </xf>
    <xf numFmtId="0" fontId="20" fillId="0" borderId="1" xfId="3" applyFont="1" applyBorder="1" applyAlignment="1">
      <alignment horizontal="center" wrapText="1"/>
    </xf>
    <xf numFmtId="0" fontId="20" fillId="0" borderId="0" xfId="3" applyFont="1" applyAlignment="1">
      <alignment horizontal="left" vertical="center"/>
    </xf>
    <xf numFmtId="0" fontId="2" fillId="0" borderId="0" xfId="3" applyAlignment="1">
      <alignment horizontal="center" wrapText="1"/>
    </xf>
    <xf numFmtId="0" fontId="11" fillId="14" borderId="1" xfId="0" applyFont="1" applyFill="1" applyBorder="1" applyAlignment="1">
      <alignment horizontal="right" vertical="center" wrapText="1"/>
    </xf>
    <xf numFmtId="0" fontId="11" fillId="14" borderId="1" xfId="0" applyFont="1" applyFill="1" applyBorder="1" applyAlignment="1">
      <alignment horizontal="right"/>
    </xf>
    <xf numFmtId="0" fontId="11" fillId="15" borderId="1" xfId="0" applyFont="1" applyFill="1" applyBorder="1" applyAlignment="1">
      <alignment horizontal="right" vertical="center" wrapText="1"/>
    </xf>
    <xf numFmtId="0" fontId="11" fillId="15" borderId="1" xfId="0" applyFont="1" applyFill="1" applyBorder="1" applyAlignment="1">
      <alignment horizontal="right"/>
    </xf>
    <xf numFmtId="0" fontId="11" fillId="0" borderId="1" xfId="0" applyFont="1" applyBorder="1" applyAlignment="1">
      <alignment horizontal="center" vertical="center" wrapText="1"/>
    </xf>
    <xf numFmtId="0" fontId="11" fillId="0" borderId="1" xfId="0" applyFont="1" applyBorder="1" applyAlignment="1">
      <alignment horizontal="center"/>
    </xf>
    <xf numFmtId="0" fontId="11" fillId="0" borderId="1" xfId="0" applyFont="1" applyBorder="1" applyAlignment="1">
      <alignment horizontal="right" vertical="center" wrapText="1"/>
    </xf>
    <xf numFmtId="0" fontId="11" fillId="0" borderId="1" xfId="0" applyFont="1" applyBorder="1" applyAlignment="1">
      <alignment horizontal="right"/>
    </xf>
    <xf numFmtId="2" fontId="0" fillId="14" borderId="1" xfId="0" applyNumberFormat="1" applyFill="1" applyBorder="1" applyAlignment="1">
      <alignment horizontal="center"/>
    </xf>
    <xf numFmtId="0" fontId="19" fillId="13" borderId="1" xfId="0" applyFont="1" applyFill="1" applyBorder="1" applyAlignment="1">
      <alignment horizontal="center" vertical="center"/>
    </xf>
    <xf numFmtId="0" fontId="19" fillId="13" borderId="1" xfId="0" applyFont="1" applyFill="1" applyBorder="1" applyAlignment="1">
      <alignment horizontal="center" vertical="center" wrapText="1"/>
    </xf>
    <xf numFmtId="0" fontId="0" fillId="14" borderId="1" xfId="0" applyFill="1" applyBorder="1" applyAlignment="1">
      <alignment horizontal="center"/>
    </xf>
    <xf numFmtId="0" fontId="1" fillId="0" borderId="0" xfId="5" applyAlignment="1">
      <alignment horizontal="center"/>
    </xf>
    <xf numFmtId="0" fontId="1" fillId="0" borderId="0" xfId="5"/>
    <xf numFmtId="0" fontId="1" fillId="0" borderId="0" xfId="5" applyAlignment="1">
      <alignment horizontal="center"/>
    </xf>
    <xf numFmtId="0" fontId="23" fillId="0" borderId="0" xfId="4" applyFont="1" applyAlignment="1">
      <alignment horizontal="center" vertical="center" wrapText="1"/>
    </xf>
    <xf numFmtId="2" fontId="1" fillId="2" borderId="0" xfId="5" applyNumberFormat="1" applyFill="1" applyAlignment="1">
      <alignment horizontal="center"/>
    </xf>
    <xf numFmtId="2" fontId="1" fillId="0" borderId="0" xfId="5" applyNumberFormat="1" applyAlignment="1">
      <alignment horizontal="center"/>
    </xf>
    <xf numFmtId="0" fontId="1" fillId="0" borderId="29" xfId="5" applyBorder="1" applyAlignment="1">
      <alignment horizontal="center"/>
    </xf>
    <xf numFmtId="1" fontId="1" fillId="0" borderId="29" xfId="5" applyNumberFormat="1" applyBorder="1" applyAlignment="1">
      <alignment horizontal="center"/>
    </xf>
    <xf numFmtId="0" fontId="20" fillId="0" borderId="30" xfId="5" applyFont="1" applyBorder="1" applyAlignment="1">
      <alignment horizontal="center"/>
    </xf>
    <xf numFmtId="0" fontId="20" fillId="0" borderId="2" xfId="5" applyFont="1" applyBorder="1" applyAlignment="1">
      <alignment horizontal="center"/>
    </xf>
    <xf numFmtId="0" fontId="20" fillId="0" borderId="12" xfId="5" applyFont="1" applyBorder="1" applyAlignment="1">
      <alignment horizontal="center"/>
    </xf>
    <xf numFmtId="0" fontId="1" fillId="0" borderId="31" xfId="5" applyBorder="1" applyAlignment="1">
      <alignment horizontal="center"/>
    </xf>
    <xf numFmtId="0" fontId="1" fillId="0" borderId="0" xfId="5" applyBorder="1" applyAlignment="1">
      <alignment horizontal="center"/>
    </xf>
    <xf numFmtId="0" fontId="1" fillId="0" borderId="26" xfId="5" applyBorder="1" applyAlignment="1">
      <alignment horizontal="center"/>
    </xf>
    <xf numFmtId="2" fontId="1" fillId="0" borderId="31" xfId="5" applyNumberFormat="1" applyBorder="1" applyAlignment="1">
      <alignment horizontal="center"/>
    </xf>
    <xf numFmtId="2" fontId="1" fillId="0" borderId="0" xfId="5" applyNumberFormat="1" applyBorder="1" applyAlignment="1">
      <alignment horizontal="center"/>
    </xf>
    <xf numFmtId="0" fontId="20" fillId="0" borderId="31" xfId="5" applyFont="1" applyBorder="1" applyAlignment="1">
      <alignment horizontal="center"/>
    </xf>
    <xf numFmtId="0" fontId="20" fillId="0" borderId="0" xfId="5" applyFont="1" applyBorder="1" applyAlignment="1">
      <alignment horizontal="center"/>
    </xf>
    <xf numFmtId="0" fontId="1" fillId="0" borderId="0" xfId="5" applyBorder="1" applyAlignment="1">
      <alignment horizontal="left"/>
    </xf>
    <xf numFmtId="168" fontId="1" fillId="0" borderId="0" xfId="5" applyNumberFormat="1" applyBorder="1" applyAlignment="1">
      <alignment horizontal="center"/>
    </xf>
    <xf numFmtId="0" fontId="1" fillId="0" borderId="0" xfId="5" applyBorder="1"/>
    <xf numFmtId="0" fontId="1" fillId="0" borderId="32" xfId="5" applyBorder="1" applyAlignment="1">
      <alignment horizontal="center"/>
    </xf>
    <xf numFmtId="168" fontId="1" fillId="0" borderId="33" xfId="5" applyNumberFormat="1" applyBorder="1" applyAlignment="1">
      <alignment horizontal="center"/>
    </xf>
    <xf numFmtId="0" fontId="1" fillId="0" borderId="33" xfId="5" applyBorder="1"/>
    <xf numFmtId="0" fontId="1" fillId="0" borderId="33" xfId="5" applyBorder="1" applyAlignment="1">
      <alignment horizontal="center"/>
    </xf>
    <xf numFmtId="0" fontId="1" fillId="0" borderId="28" xfId="5" applyBorder="1" applyAlignment="1">
      <alignment horizontal="center"/>
    </xf>
    <xf numFmtId="0" fontId="1" fillId="2" borderId="31" xfId="5" applyFill="1" applyBorder="1" applyAlignment="1">
      <alignment horizontal="center"/>
    </xf>
    <xf numFmtId="0" fontId="1" fillId="2" borderId="0" xfId="5" applyFill="1" applyBorder="1" applyAlignment="1">
      <alignment horizontal="center"/>
    </xf>
  </cellXfs>
  <cellStyles count="6">
    <cellStyle name="Hyperlink" xfId="2" builtinId="8"/>
    <cellStyle name="Normal" xfId="0" builtinId="0"/>
    <cellStyle name="Normal 2" xfId="3" xr:uid="{C9A34579-88CA-ED4A-861A-E05BD4D2CEE8}"/>
    <cellStyle name="Normal 3" xfId="4" xr:uid="{3BC97A8D-0C0B-F24B-B04E-C1647DE3C9F4}"/>
    <cellStyle name="Normal 4" xfId="5" xr:uid="{4AC431CF-AD0F-0543-AEE5-3242C26B5DD2}"/>
    <cellStyle name="Percent" xfId="1" builtinId="5"/>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vertical="center"/>
    </dxf>
    <dxf>
      <alignment horizontal="center"/>
    </dxf>
    <dxf>
      <alignment vertical="center"/>
    </dxf>
    <dxf>
      <alignment vertical="center"/>
    </dxf>
    <dxf>
      <alignment wrapText="1"/>
    </dxf>
    <dxf>
      <fill>
        <patternFill patternType="solid">
          <bgColor rgb="FFFFFF00"/>
        </patternFill>
      </fill>
    </dxf>
    <dxf>
      <fill>
        <patternFill patternType="solid">
          <bgColor rgb="FFFFFF00"/>
        </patternFill>
      </fill>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rgb="FF000000"/>
        </left>
        <right style="thin">
          <color auto="1"/>
        </right>
        <bottom style="medium">
          <color rgb="FF000000"/>
        </bottom>
      </border>
    </dxf>
    <dxf>
      <font>
        <b val="0"/>
        <i val="0"/>
        <strike val="0"/>
        <condense val="0"/>
        <extend val="0"/>
        <outline val="0"/>
        <shadow val="0"/>
        <u val="none"/>
        <vertAlign val="baseline"/>
        <sz val="18"/>
        <color rgb="FF000000"/>
        <name val="Calibri"/>
        <family val="2"/>
        <scheme val="none"/>
      </font>
      <alignment horizontal="center" vertical="center" textRotation="0" wrapText="0" indent="0" justifyLastLine="0" shrinkToFit="0" readingOrder="0"/>
    </dxf>
    <dxf>
      <font>
        <strike val="0"/>
        <outline val="0"/>
        <shadow val="0"/>
        <vertAlign val="baseline"/>
        <sz val="18"/>
        <name val="CalibrI"/>
        <family val="2"/>
        <scheme val="minor"/>
      </font>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4"/>
        <color theme="1"/>
        <name val="CalibrI"/>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thin">
          <color auto="1"/>
        </right>
        <bottom style="medium">
          <color indexed="64"/>
        </bottom>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microsoft.com/office/2007/relationships/slicerCache" Target="slicerCaches/slicerCache7.xml"/><Relationship Id="rId3" Type="http://schemas.openxmlformats.org/officeDocument/2006/relationships/worksheet" Target="worksheets/sheet3.xml"/><Relationship Id="rId21" Type="http://schemas.microsoft.com/office/2007/relationships/slicerCache" Target="slicerCaches/slicerCache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07/relationships/slicerCache" Target="slicerCaches/slicerCache6.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07/relationships/slicerCache" Target="slicerCaches/slicerCache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5.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3.xml"/><Relationship Id="rId27" Type="http://schemas.openxmlformats.org/officeDocument/2006/relationships/theme" Target="theme/theme1.xml"/><Relationship Id="rId30" Type="http://schemas.microsoft.com/office/2017/10/relationships/person" Target="persons/person.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139700</xdr:colOff>
      <xdr:row>7</xdr:row>
      <xdr:rowOff>165100</xdr:rowOff>
    </xdr:from>
    <xdr:to>
      <xdr:col>4</xdr:col>
      <xdr:colOff>419100</xdr:colOff>
      <xdr:row>17</xdr:row>
      <xdr:rowOff>152400</xdr:rowOff>
    </xdr:to>
    <xdr:sp macro="[0]!BCCR" textlink="">
      <xdr:nvSpPr>
        <xdr:cNvPr id="2" name="Rectángulo redondeado 1">
          <a:extLst>
            <a:ext uri="{FF2B5EF4-FFF2-40B4-BE49-F238E27FC236}">
              <a16:creationId xmlns:a16="http://schemas.microsoft.com/office/drawing/2014/main" id="{BD9B7687-3789-E44E-B1EF-EDFD520A1741}"/>
            </a:ext>
          </a:extLst>
        </xdr:cNvPr>
        <xdr:cNvSpPr/>
      </xdr:nvSpPr>
      <xdr:spPr>
        <a:xfrm>
          <a:off x="965200" y="1498600"/>
          <a:ext cx="2755900" cy="1892300"/>
        </a:xfrm>
        <a:prstGeom prst="roundRect">
          <a:avLst/>
        </a:prstGeom>
        <a:solidFill>
          <a:schemeClr val="bg1">
            <a:lumMod val="50000"/>
          </a:schemeClr>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S_tradnl" sz="2400"/>
            <a:t>Cargas de trabajo BCCR</a:t>
          </a:r>
        </a:p>
      </xdr:txBody>
    </xdr:sp>
    <xdr:clientData/>
  </xdr:twoCellAnchor>
  <xdr:twoCellAnchor>
    <xdr:from>
      <xdr:col>4</xdr:col>
      <xdr:colOff>584200</xdr:colOff>
      <xdr:row>7</xdr:row>
      <xdr:rowOff>152400</xdr:rowOff>
    </xdr:from>
    <xdr:to>
      <xdr:col>8</xdr:col>
      <xdr:colOff>38100</xdr:colOff>
      <xdr:row>17</xdr:row>
      <xdr:rowOff>139700</xdr:rowOff>
    </xdr:to>
    <xdr:sp macro="[0]!ODM" textlink="">
      <xdr:nvSpPr>
        <xdr:cNvPr id="5" name="Rectángulo redondeado 4">
          <a:extLst>
            <a:ext uri="{FF2B5EF4-FFF2-40B4-BE49-F238E27FC236}">
              <a16:creationId xmlns:a16="http://schemas.microsoft.com/office/drawing/2014/main" id="{D862AFE0-4EEB-DC4E-87C2-8E21E20A7068}"/>
            </a:ext>
          </a:extLst>
        </xdr:cNvPr>
        <xdr:cNvSpPr/>
      </xdr:nvSpPr>
      <xdr:spPr>
        <a:xfrm>
          <a:off x="3886200" y="1485900"/>
          <a:ext cx="2755900" cy="1892300"/>
        </a:xfrm>
        <a:prstGeom prst="roundRect">
          <a:avLst/>
        </a:prstGeom>
        <a:solidFill>
          <a:schemeClr val="bg1">
            <a:lumMod val="50000"/>
          </a:schemeClr>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S_tradnl" sz="2400"/>
            <a:t>Cargas de trabajo ODM's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15</xdr:col>
      <xdr:colOff>1164665</xdr:colOff>
      <xdr:row>0</xdr:row>
      <xdr:rowOff>18678</xdr:rowOff>
    </xdr:from>
    <xdr:to>
      <xdr:col>19</xdr:col>
      <xdr:colOff>1053353</xdr:colOff>
      <xdr:row>8</xdr:row>
      <xdr:rowOff>93383</xdr:rowOff>
    </xdr:to>
    <mc:AlternateContent xmlns:mc="http://schemas.openxmlformats.org/markup-compatibility/2006" xmlns:sle15="http://schemas.microsoft.com/office/drawing/2012/slicer">
      <mc:Choice Requires="sle15">
        <xdr:graphicFrame macro="">
          <xdr:nvGraphicFramePr>
            <xdr:cNvPr id="2" name="Nombre">
              <a:extLst>
                <a:ext uri="{FF2B5EF4-FFF2-40B4-BE49-F238E27FC236}">
                  <a16:creationId xmlns:a16="http://schemas.microsoft.com/office/drawing/2014/main" id="{F475F317-9CE4-7535-3292-91DCEBCCF1B7}"/>
                </a:ext>
              </a:extLst>
            </xdr:cNvPr>
            <xdr:cNvGraphicFramePr/>
          </xdr:nvGraphicFramePr>
          <xdr:xfrm>
            <a:off x="0" y="0"/>
            <a:ext cx="0" cy="0"/>
          </xdr:xfrm>
          <a:graphic>
            <a:graphicData uri="http://schemas.microsoft.com/office/drawing/2010/slicer">
              <sle:slicer xmlns:sle="http://schemas.microsoft.com/office/drawing/2010/slicer" name="Nombre"/>
            </a:graphicData>
          </a:graphic>
        </xdr:graphicFrame>
      </mc:Choice>
      <mc:Fallback xmlns="">
        <xdr:sp macro="" textlink="">
          <xdr:nvSpPr>
            <xdr:cNvPr id="0" name=""/>
            <xdr:cNvSpPr>
              <a:spLocks noTextEdit="1"/>
            </xdr:cNvSpPr>
          </xdr:nvSpPr>
          <xdr:spPr>
            <a:xfrm>
              <a:off x="30565165" y="18678"/>
              <a:ext cx="4879788" cy="2005105"/>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19</xdr:col>
      <xdr:colOff>1233393</xdr:colOff>
      <xdr:row>0</xdr:row>
      <xdr:rowOff>53041</xdr:rowOff>
    </xdr:from>
    <xdr:to>
      <xdr:col>23</xdr:col>
      <xdr:colOff>480358</xdr:colOff>
      <xdr:row>8</xdr:row>
      <xdr:rowOff>37353</xdr:rowOff>
    </xdr:to>
    <mc:AlternateContent xmlns:mc="http://schemas.openxmlformats.org/markup-compatibility/2006" xmlns:sle15="http://schemas.microsoft.com/office/drawing/2012/slicer">
      <mc:Choice Requires="sle15">
        <xdr:graphicFrame macro="">
          <xdr:nvGraphicFramePr>
            <xdr:cNvPr id="3" name="Estado">
              <a:extLst>
                <a:ext uri="{FF2B5EF4-FFF2-40B4-BE49-F238E27FC236}">
                  <a16:creationId xmlns:a16="http://schemas.microsoft.com/office/drawing/2014/main" id="{9B6E27C3-B1C2-0A19-5429-EA99D0CAAD0D}"/>
                </a:ext>
              </a:extLst>
            </xdr:cNvPr>
            <xdr:cNvGraphicFramePr/>
          </xdr:nvGraphicFramePr>
          <xdr:xfrm>
            <a:off x="0" y="0"/>
            <a:ext cx="0" cy="0"/>
          </xdr:xfrm>
          <a:graphic>
            <a:graphicData uri="http://schemas.microsoft.com/office/drawing/2010/slicer">
              <sle:slicer xmlns:sle="http://schemas.microsoft.com/office/drawing/2010/slicer" name="Estado"/>
            </a:graphicData>
          </a:graphic>
        </xdr:graphicFrame>
      </mc:Choice>
      <mc:Fallback xmlns="">
        <xdr:sp macro="" textlink="">
          <xdr:nvSpPr>
            <xdr:cNvPr id="0" name=""/>
            <xdr:cNvSpPr>
              <a:spLocks noTextEdit="1"/>
            </xdr:cNvSpPr>
          </xdr:nvSpPr>
          <xdr:spPr>
            <a:xfrm>
              <a:off x="35624993" y="53041"/>
              <a:ext cx="5520765" cy="1914712"/>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447675</xdr:colOff>
      <xdr:row>0</xdr:row>
      <xdr:rowOff>180573</xdr:rowOff>
    </xdr:from>
    <xdr:to>
      <xdr:col>9</xdr:col>
      <xdr:colOff>1023456</xdr:colOff>
      <xdr:row>6</xdr:row>
      <xdr:rowOff>117439</xdr:rowOff>
    </xdr:to>
    <mc:AlternateContent xmlns:mc="http://schemas.openxmlformats.org/markup-compatibility/2006" xmlns:sle15="http://schemas.microsoft.com/office/drawing/2012/slicer">
      <mc:Choice Requires="sle15">
        <xdr:graphicFrame macro="">
          <xdr:nvGraphicFramePr>
            <xdr:cNvPr id="2" name="Nombre 2">
              <a:extLst>
                <a:ext uri="{FF2B5EF4-FFF2-40B4-BE49-F238E27FC236}">
                  <a16:creationId xmlns:a16="http://schemas.microsoft.com/office/drawing/2014/main" id="{CBB43AB6-0791-1E48-BD6E-C8A34A104AA4}"/>
                </a:ext>
              </a:extLst>
            </xdr:cNvPr>
            <xdr:cNvGraphicFramePr/>
          </xdr:nvGraphicFramePr>
          <xdr:xfrm>
            <a:off x="0" y="0"/>
            <a:ext cx="0" cy="0"/>
          </xdr:xfrm>
          <a:graphic>
            <a:graphicData uri="http://schemas.microsoft.com/office/drawing/2010/slicer">
              <sle:slicer xmlns:sle="http://schemas.microsoft.com/office/drawing/2010/slicer" name="Nombre 2"/>
            </a:graphicData>
          </a:graphic>
        </xdr:graphicFrame>
      </mc:Choice>
      <mc:Fallback xmlns="">
        <xdr:sp macro="" textlink="">
          <xdr:nvSpPr>
            <xdr:cNvPr id="0" name=""/>
            <xdr:cNvSpPr>
              <a:spLocks noTextEdit="1"/>
            </xdr:cNvSpPr>
          </xdr:nvSpPr>
          <xdr:spPr>
            <a:xfrm>
              <a:off x="21162786" y="180573"/>
              <a:ext cx="4583337" cy="1799533"/>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10</xdr:col>
      <xdr:colOff>89156</xdr:colOff>
      <xdr:row>0</xdr:row>
      <xdr:rowOff>277394</xdr:rowOff>
    </xdr:from>
    <xdr:to>
      <xdr:col>11</xdr:col>
      <xdr:colOff>569399</xdr:colOff>
      <xdr:row>7</xdr:row>
      <xdr:rowOff>43138</xdr:rowOff>
    </xdr:to>
    <mc:AlternateContent xmlns:mc="http://schemas.openxmlformats.org/markup-compatibility/2006" xmlns:sle15="http://schemas.microsoft.com/office/drawing/2012/slicer">
      <mc:Choice Requires="sle15">
        <xdr:graphicFrame macro="">
          <xdr:nvGraphicFramePr>
            <xdr:cNvPr id="3" name="Estado 3">
              <a:extLst>
                <a:ext uri="{FF2B5EF4-FFF2-40B4-BE49-F238E27FC236}">
                  <a16:creationId xmlns:a16="http://schemas.microsoft.com/office/drawing/2014/main" id="{92EB5A33-483C-BF47-B1BB-CCF2CDD45806}"/>
                </a:ext>
              </a:extLst>
            </xdr:cNvPr>
            <xdr:cNvGraphicFramePr/>
          </xdr:nvGraphicFramePr>
          <xdr:xfrm>
            <a:off x="0" y="0"/>
            <a:ext cx="0" cy="0"/>
          </xdr:xfrm>
          <a:graphic>
            <a:graphicData uri="http://schemas.microsoft.com/office/drawing/2010/slicer">
              <sle:slicer xmlns:sle="http://schemas.microsoft.com/office/drawing/2010/slicer" name="Estado 3"/>
            </a:graphicData>
          </a:graphic>
        </xdr:graphicFrame>
      </mc:Choice>
      <mc:Fallback xmlns="">
        <xdr:sp macro="" textlink="">
          <xdr:nvSpPr>
            <xdr:cNvPr id="0" name=""/>
            <xdr:cNvSpPr>
              <a:spLocks noTextEdit="1"/>
            </xdr:cNvSpPr>
          </xdr:nvSpPr>
          <xdr:spPr>
            <a:xfrm>
              <a:off x="26053600" y="277394"/>
              <a:ext cx="1820799" cy="1938855"/>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5</xdr:col>
      <xdr:colOff>4390571</xdr:colOff>
      <xdr:row>1</xdr:row>
      <xdr:rowOff>2267</xdr:rowOff>
    </xdr:from>
    <xdr:to>
      <xdr:col>7</xdr:col>
      <xdr:colOff>13154</xdr:colOff>
      <xdr:row>6</xdr:row>
      <xdr:rowOff>199571</xdr:rowOff>
    </xdr:to>
    <mc:AlternateContent xmlns:mc="http://schemas.openxmlformats.org/markup-compatibility/2006" xmlns:sle15="http://schemas.microsoft.com/office/drawing/2012/slicer">
      <mc:Choice Requires="sle15">
        <xdr:graphicFrame macro="">
          <xdr:nvGraphicFramePr>
            <xdr:cNvPr id="4" name="Perfil de puesto 1">
              <a:extLst>
                <a:ext uri="{FF2B5EF4-FFF2-40B4-BE49-F238E27FC236}">
                  <a16:creationId xmlns:a16="http://schemas.microsoft.com/office/drawing/2014/main" id="{EBF33844-EBFF-C14C-9F2E-3609EBD62DA4}"/>
                </a:ext>
              </a:extLst>
            </xdr:cNvPr>
            <xdr:cNvGraphicFramePr/>
          </xdr:nvGraphicFramePr>
          <xdr:xfrm>
            <a:off x="0" y="0"/>
            <a:ext cx="0" cy="0"/>
          </xdr:xfrm>
          <a:graphic>
            <a:graphicData uri="http://schemas.microsoft.com/office/drawing/2010/slicer">
              <sle:slicer xmlns:sle="http://schemas.microsoft.com/office/drawing/2010/slicer" name="Perfil de puesto 1"/>
            </a:graphicData>
          </a:graphic>
        </xdr:graphicFrame>
      </mc:Choice>
      <mc:Fallback xmlns="">
        <xdr:sp macro="" textlink="">
          <xdr:nvSpPr>
            <xdr:cNvPr id="0" name=""/>
            <xdr:cNvSpPr>
              <a:spLocks noTextEdit="1"/>
            </xdr:cNvSpPr>
          </xdr:nvSpPr>
          <xdr:spPr>
            <a:xfrm>
              <a:off x="16243904" y="312711"/>
              <a:ext cx="4484361" cy="1749527"/>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160617</xdr:colOff>
      <xdr:row>12</xdr:row>
      <xdr:rowOff>192742</xdr:rowOff>
    </xdr:from>
    <xdr:to>
      <xdr:col>15</xdr:col>
      <xdr:colOff>338417</xdr:colOff>
      <xdr:row>54</xdr:row>
      <xdr:rowOff>83103</xdr:rowOff>
    </xdr:to>
    <mc:AlternateContent xmlns:mc="http://schemas.openxmlformats.org/markup-compatibility/2006" xmlns:a14="http://schemas.microsoft.com/office/drawing/2010/main">
      <mc:Choice Requires="a14">
        <xdr:graphicFrame macro="">
          <xdr:nvGraphicFramePr>
            <xdr:cNvPr id="2" name="Estado 1">
              <a:extLst>
                <a:ext uri="{FF2B5EF4-FFF2-40B4-BE49-F238E27FC236}">
                  <a16:creationId xmlns:a16="http://schemas.microsoft.com/office/drawing/2014/main" id="{33EB4D9A-C659-8B58-EB7B-A7B594388370}"/>
                </a:ext>
              </a:extLst>
            </xdr:cNvPr>
            <xdr:cNvGraphicFramePr/>
          </xdr:nvGraphicFramePr>
          <xdr:xfrm>
            <a:off x="0" y="0"/>
            <a:ext cx="0" cy="0"/>
          </xdr:xfrm>
          <a:graphic>
            <a:graphicData uri="http://schemas.microsoft.com/office/drawing/2010/slicer">
              <sle:slicer xmlns:sle="http://schemas.microsoft.com/office/drawing/2010/slicer" name="Estado 1"/>
            </a:graphicData>
          </a:graphic>
        </xdr:graphicFrame>
      </mc:Choice>
      <mc:Fallback xmlns="">
        <xdr:sp macro="" textlink="">
          <xdr:nvSpPr>
            <xdr:cNvPr id="0" name=""/>
            <xdr:cNvSpPr>
              <a:spLocks noTextEdit="1"/>
            </xdr:cNvSpPr>
          </xdr:nvSpPr>
          <xdr:spPr>
            <a:xfrm>
              <a:off x="15213852" y="2941918"/>
              <a:ext cx="1925918" cy="8025833"/>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oneCellAnchor>
    <xdr:from>
      <xdr:col>9</xdr:col>
      <xdr:colOff>317500</xdr:colOff>
      <xdr:row>18</xdr:row>
      <xdr:rowOff>114300</xdr:rowOff>
    </xdr:from>
    <xdr:ext cx="3200400" cy="2428869"/>
    <mc:AlternateContent xmlns:mc="http://schemas.openxmlformats.org/markup-compatibility/2006" xmlns:a14="http://schemas.microsoft.com/office/drawing/2010/main">
      <mc:Choice Requires="a14">
        <xdr:graphicFrame macro="">
          <xdr:nvGraphicFramePr>
            <xdr:cNvPr id="3" name="Macroproceso">
              <a:extLst>
                <a:ext uri="{FF2B5EF4-FFF2-40B4-BE49-F238E27FC236}">
                  <a16:creationId xmlns:a16="http://schemas.microsoft.com/office/drawing/2014/main" id="{7EA117E5-1335-C5E7-668A-8472BDBC2108}"/>
                </a:ext>
              </a:extLst>
            </xdr:cNvPr>
            <xdr:cNvGraphicFramePr/>
          </xdr:nvGraphicFramePr>
          <xdr:xfrm>
            <a:off x="0" y="0"/>
            <a:ext cx="0" cy="0"/>
          </xdr:xfrm>
          <a:graphic>
            <a:graphicData uri="http://schemas.microsoft.com/office/drawing/2010/slicer">
              <sle:slicer xmlns:sle="http://schemas.microsoft.com/office/drawing/2010/slicer" name="Macroproceso"/>
            </a:graphicData>
          </a:graphic>
        </xdr:graphicFrame>
      </mc:Choice>
      <mc:Fallback xmlns="">
        <xdr:sp macro="" textlink="">
          <xdr:nvSpPr>
            <xdr:cNvPr id="0" name=""/>
            <xdr:cNvSpPr>
              <a:spLocks noTextEdit="1"/>
            </xdr:cNvSpPr>
          </xdr:nvSpPr>
          <xdr:spPr>
            <a:xfrm>
              <a:off x="11506200" y="3962400"/>
              <a:ext cx="3200400" cy="242886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292099</xdr:colOff>
      <xdr:row>8</xdr:row>
      <xdr:rowOff>38100</xdr:rowOff>
    </xdr:from>
    <xdr:to>
      <xdr:col>9</xdr:col>
      <xdr:colOff>898630</xdr:colOff>
      <xdr:row>23</xdr:row>
      <xdr:rowOff>126999</xdr:rowOff>
    </xdr:to>
    <xdr:pic>
      <xdr:nvPicPr>
        <xdr:cNvPr id="2" name="Picture 1">
          <a:extLst>
            <a:ext uri="{FF2B5EF4-FFF2-40B4-BE49-F238E27FC236}">
              <a16:creationId xmlns:a16="http://schemas.microsoft.com/office/drawing/2014/main" id="{2FB739E5-2FDD-254A-8251-319748E4F26E}"/>
            </a:ext>
          </a:extLst>
        </xdr:cNvPr>
        <xdr:cNvPicPr>
          <a:picLocks noChangeAspect="1"/>
        </xdr:cNvPicPr>
      </xdr:nvPicPr>
      <xdr:blipFill>
        <a:blip xmlns:r="http://schemas.openxmlformats.org/officeDocument/2006/relationships" r:embed="rId1"/>
        <a:stretch>
          <a:fillRect/>
        </a:stretch>
      </xdr:blipFill>
      <xdr:spPr>
        <a:xfrm>
          <a:off x="292099" y="1892300"/>
          <a:ext cx="5762731" cy="3136899"/>
        </a:xfrm>
        <a:prstGeom prst="rect">
          <a:avLst/>
        </a:prstGeom>
      </xdr:spPr>
    </xdr:pic>
    <xdr:clientData/>
  </xdr:twoCellAnchor>
  <xdr:twoCellAnchor editAs="oneCell">
    <xdr:from>
      <xdr:col>0</xdr:col>
      <xdr:colOff>127000</xdr:colOff>
      <xdr:row>23</xdr:row>
      <xdr:rowOff>127000</xdr:rowOff>
    </xdr:from>
    <xdr:to>
      <xdr:col>9</xdr:col>
      <xdr:colOff>835152</xdr:colOff>
      <xdr:row>28</xdr:row>
      <xdr:rowOff>50800</xdr:rowOff>
    </xdr:to>
    <xdr:pic>
      <xdr:nvPicPr>
        <xdr:cNvPr id="3" name="Picture 2">
          <a:extLst>
            <a:ext uri="{FF2B5EF4-FFF2-40B4-BE49-F238E27FC236}">
              <a16:creationId xmlns:a16="http://schemas.microsoft.com/office/drawing/2014/main" id="{83E51E98-F967-A04F-B410-C274E510F659}"/>
            </a:ext>
          </a:extLst>
        </xdr:cNvPr>
        <xdr:cNvPicPr>
          <a:picLocks noChangeAspect="1"/>
        </xdr:cNvPicPr>
      </xdr:nvPicPr>
      <xdr:blipFill>
        <a:blip xmlns:r="http://schemas.openxmlformats.org/officeDocument/2006/relationships" r:embed="rId2"/>
        <a:stretch>
          <a:fillRect/>
        </a:stretch>
      </xdr:blipFill>
      <xdr:spPr>
        <a:xfrm>
          <a:off x="127000" y="5029200"/>
          <a:ext cx="5864352" cy="939800"/>
        </a:xfrm>
        <a:prstGeom prst="rect">
          <a:avLst/>
        </a:prstGeom>
      </xdr:spPr>
    </xdr:pic>
    <xdr:clientData/>
  </xdr:twoCellAnchor>
  <xdr:twoCellAnchor editAs="oneCell">
    <xdr:from>
      <xdr:col>0</xdr:col>
      <xdr:colOff>114299</xdr:colOff>
      <xdr:row>28</xdr:row>
      <xdr:rowOff>38100</xdr:rowOff>
    </xdr:from>
    <xdr:to>
      <xdr:col>9</xdr:col>
      <xdr:colOff>446898</xdr:colOff>
      <xdr:row>34</xdr:row>
      <xdr:rowOff>50800</xdr:rowOff>
    </xdr:to>
    <xdr:pic>
      <xdr:nvPicPr>
        <xdr:cNvPr id="4" name="Picture 3">
          <a:extLst>
            <a:ext uri="{FF2B5EF4-FFF2-40B4-BE49-F238E27FC236}">
              <a16:creationId xmlns:a16="http://schemas.microsoft.com/office/drawing/2014/main" id="{39E07B63-8F90-4A49-8181-CDDA0211106E}"/>
            </a:ext>
          </a:extLst>
        </xdr:cNvPr>
        <xdr:cNvPicPr>
          <a:picLocks noChangeAspect="1"/>
        </xdr:cNvPicPr>
      </xdr:nvPicPr>
      <xdr:blipFill>
        <a:blip xmlns:r="http://schemas.openxmlformats.org/officeDocument/2006/relationships" r:embed="rId3"/>
        <a:stretch>
          <a:fillRect/>
        </a:stretch>
      </xdr:blipFill>
      <xdr:spPr>
        <a:xfrm>
          <a:off x="114299" y="5956300"/>
          <a:ext cx="5488799" cy="1231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241300</xdr:colOff>
      <xdr:row>0</xdr:row>
      <xdr:rowOff>152400</xdr:rowOff>
    </xdr:from>
    <xdr:to>
      <xdr:col>5</xdr:col>
      <xdr:colOff>228600</xdr:colOff>
      <xdr:row>18</xdr:row>
      <xdr:rowOff>177800</xdr:rowOff>
    </xdr:to>
    <xdr:sp macro="" textlink="">
      <xdr:nvSpPr>
        <xdr:cNvPr id="2" name="Triángulo 1">
          <a:extLst>
            <a:ext uri="{FF2B5EF4-FFF2-40B4-BE49-F238E27FC236}">
              <a16:creationId xmlns:a16="http://schemas.microsoft.com/office/drawing/2014/main" id="{BA6A01EC-B182-AF46-9496-118D541BD587}"/>
            </a:ext>
          </a:extLst>
        </xdr:cNvPr>
        <xdr:cNvSpPr/>
      </xdr:nvSpPr>
      <xdr:spPr>
        <a:xfrm>
          <a:off x="1066800" y="152400"/>
          <a:ext cx="3289300" cy="3454400"/>
        </a:xfrm>
        <a:prstGeom prst="triangle">
          <a:avLst>
            <a:gd name="adj" fmla="val 515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2400"/>
            <a:t>XX Unidades de producción</a:t>
          </a:r>
        </a:p>
        <a:p>
          <a:pPr algn="ctr"/>
          <a:endParaRPr lang="es-MX" sz="2400"/>
        </a:p>
      </xdr:txBody>
    </xdr:sp>
    <xdr:clientData/>
  </xdr:twoCellAnchor>
  <xdr:twoCellAnchor>
    <xdr:from>
      <xdr:col>7</xdr:col>
      <xdr:colOff>266700</xdr:colOff>
      <xdr:row>3</xdr:row>
      <xdr:rowOff>88900</xdr:rowOff>
    </xdr:from>
    <xdr:to>
      <xdr:col>16</xdr:col>
      <xdr:colOff>609600</xdr:colOff>
      <xdr:row>18</xdr:row>
      <xdr:rowOff>139700</xdr:rowOff>
    </xdr:to>
    <xdr:sp macro="" textlink="">
      <xdr:nvSpPr>
        <xdr:cNvPr id="3" name="Rectángulo 2">
          <a:extLst>
            <a:ext uri="{FF2B5EF4-FFF2-40B4-BE49-F238E27FC236}">
              <a16:creationId xmlns:a16="http://schemas.microsoft.com/office/drawing/2014/main" id="{71745A4B-B2F5-6F7F-E26F-9D802EA3D484}"/>
            </a:ext>
          </a:extLst>
        </xdr:cNvPr>
        <xdr:cNvSpPr/>
      </xdr:nvSpPr>
      <xdr:spPr>
        <a:xfrm>
          <a:off x="6045200" y="660400"/>
          <a:ext cx="7772400" cy="29083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4000"/>
            <a:t>Gestión de normativa</a:t>
          </a:r>
        </a:p>
        <a:p>
          <a:pPr algn="ctr"/>
          <a:endParaRPr lang="es-MX" sz="4000"/>
        </a:p>
        <a:p>
          <a:pPr algn="ctr"/>
          <a:r>
            <a:rPr lang="es-MX" sz="4000"/>
            <a:t>XX "proyectos</a:t>
          </a:r>
          <a:r>
            <a:rPr lang="es-MX" sz="4000" baseline="0"/>
            <a:t> de normativa" / año</a:t>
          </a:r>
          <a:endParaRPr lang="es-MX" sz="4000"/>
        </a:p>
        <a:p>
          <a:pPr algn="ctr"/>
          <a:endParaRPr lang="es-MX" sz="4000"/>
        </a:p>
      </xdr:txBody>
    </xdr:sp>
    <xdr:clientData/>
  </xdr:twoCellAnchor>
  <xdr:twoCellAnchor>
    <xdr:from>
      <xdr:col>5</xdr:col>
      <xdr:colOff>152400</xdr:colOff>
      <xdr:row>10</xdr:row>
      <xdr:rowOff>12700</xdr:rowOff>
    </xdr:from>
    <xdr:to>
      <xdr:col>7</xdr:col>
      <xdr:colOff>50800</xdr:colOff>
      <xdr:row>13</xdr:row>
      <xdr:rowOff>127000</xdr:rowOff>
    </xdr:to>
    <xdr:sp macro="" textlink="">
      <xdr:nvSpPr>
        <xdr:cNvPr id="4" name="Flecha derecha 3">
          <a:extLst>
            <a:ext uri="{FF2B5EF4-FFF2-40B4-BE49-F238E27FC236}">
              <a16:creationId xmlns:a16="http://schemas.microsoft.com/office/drawing/2014/main" id="{556205B8-884B-7736-AA35-E9766B66487B}"/>
            </a:ext>
          </a:extLst>
        </xdr:cNvPr>
        <xdr:cNvSpPr/>
      </xdr:nvSpPr>
      <xdr:spPr>
        <a:xfrm>
          <a:off x="4279900" y="1917700"/>
          <a:ext cx="1549400" cy="6858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xdr:col>
      <xdr:colOff>647700</xdr:colOff>
      <xdr:row>19</xdr:row>
      <xdr:rowOff>114299</xdr:rowOff>
    </xdr:from>
    <xdr:to>
      <xdr:col>6</xdr:col>
      <xdr:colOff>660400</xdr:colOff>
      <xdr:row>26</xdr:row>
      <xdr:rowOff>114299</xdr:rowOff>
    </xdr:to>
    <xdr:sp macro="" textlink="">
      <xdr:nvSpPr>
        <xdr:cNvPr id="5" name="Flecha curva 4">
          <a:extLst>
            <a:ext uri="{FF2B5EF4-FFF2-40B4-BE49-F238E27FC236}">
              <a16:creationId xmlns:a16="http://schemas.microsoft.com/office/drawing/2014/main" id="{02E7ACB9-18D8-7278-7EB2-994237A052F8}"/>
            </a:ext>
          </a:extLst>
        </xdr:cNvPr>
        <xdr:cNvSpPr/>
      </xdr:nvSpPr>
      <xdr:spPr>
        <a:xfrm rot="13351269">
          <a:off x="3949700" y="3733799"/>
          <a:ext cx="1663700" cy="133350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Ronny Chaves" id="{BE12704B-F0D0-1140-9580-53EBD1E321AC}" userId="8e95e54161f31a81" providerId="Windows Live"/>
  <person displayName="CAMPOS MAYORGA JUAN CARLOS" id="{82504A50-07ED-5448-8C75-A61531E943AE}" userId="S::CAMPOSMJ@sugeval.fi.cr::e1868411-faad-4368-ad3b-6bf74d8e5ba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quel Prendas" refreshedDate="45769.549031712966" createdVersion="8" refreshedVersion="8" minRefreshableVersion="3" recordCount="175" xr:uid="{A97B1344-DDBB-CA43-9B04-563065AE25F3}">
  <cacheSource type="worksheet">
    <worksheetSource name="C_BCCR"/>
  </cacheSource>
  <cacheFields count="21">
    <cacheField name="Nombre" numFmtId="0">
      <sharedItems containsNonDate="0" containsString="0" containsBlank="1" count="1">
        <m/>
      </sharedItems>
    </cacheField>
    <cacheField name="Perfil de puesto" numFmtId="0">
      <sharedItems containsNonDate="0" containsString="0" containsBlank="1"/>
    </cacheField>
    <cacheField name="Dependencia" numFmtId="0">
      <sharedItems containsNonDate="0" containsString="0" containsBlank="1"/>
    </cacheField>
    <cacheField name="Proceso" numFmtId="0">
      <sharedItems containsNonDate="0" containsString="0" containsBlank="1" count="1">
        <m/>
      </sharedItems>
    </cacheField>
    <cacheField name="Subproceso" numFmtId="0">
      <sharedItems containsNonDate="0" containsString="0" containsBlank="1" count="1">
        <m/>
      </sharedItems>
    </cacheField>
    <cacheField name="Actividad" numFmtId="0">
      <sharedItems containsNonDate="0" containsString="0" containsBlank="1" count="1">
        <m/>
      </sharedItems>
    </cacheField>
    <cacheField name="Rol" numFmtId="0">
      <sharedItems containsNonDate="0" containsString="0" containsBlank="1"/>
    </cacheField>
    <cacheField name="Estado" numFmtId="0">
      <sharedItems containsNonDate="0" containsString="0" containsBlank="1" count="1">
        <m/>
      </sharedItems>
    </cacheField>
    <cacheField name="Frecuencia" numFmtId="0">
      <sharedItems containsNonDate="0" containsString="0" containsBlank="1"/>
    </cacheField>
    <cacheField name="Demanda en la frecuencia" numFmtId="2">
      <sharedItems containsNonDate="0" containsString="0" containsBlank="1"/>
    </cacheField>
    <cacheField name="T mín. (h)" numFmtId="2">
      <sharedItems containsNonDate="0" containsString="0" containsBlank="1"/>
    </cacheField>
    <cacheField name="T prom. (h)" numFmtId="2">
      <sharedItems containsNonDate="0" containsString="0" containsBlank="1"/>
    </cacheField>
    <cacheField name="T máx. (h)" numFmtId="2">
      <sharedItems containsNonDate="0" containsString="0" containsBlank="1"/>
    </cacheField>
    <cacheField name="Observaciones" numFmtId="2">
      <sharedItems containsNonDate="0" containsString="0" containsBlank="1"/>
    </cacheField>
    <cacheField name="Tiempo estimado (h)" numFmtId="2">
      <sharedItems containsSemiMixedTypes="0" containsString="0" containsNumber="1" containsInteger="1" minValue="0" maxValue="0"/>
    </cacheField>
    <cacheField name="¿Convención?" numFmtId="2">
      <sharedItems/>
    </cacheField>
    <cacheField name="Demanda anual" numFmtId="2">
      <sharedItems containsSemiMixedTypes="0" containsString="0" containsNumber="1" containsInteger="1" minValue="0" maxValue="0"/>
    </cacheField>
    <cacheField name="Horas anuales" numFmtId="2">
      <sharedItems containsSemiMixedTypes="0" containsString="0" containsNumber="1" containsInteger="1" minValue="0" maxValue="0"/>
    </cacheField>
    <cacheField name="Horas efectivas" numFmtId="2">
      <sharedItems containsSemiMixedTypes="0" containsString="0" containsNumber="1" minValue="1489.9336170212766" maxValue="1489.9336170212766"/>
    </cacheField>
    <cacheField name="Plazas" numFmtId="2">
      <sharedItems containsSemiMixedTypes="0" containsString="0" containsNumber="1" containsInteger="1" minValue="0" maxValue="0"/>
    </cacheField>
    <cacheField name="Porcentaje relativo" numFmtId="2">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10.57011990741" createdVersion="8" refreshedVersion="8" minRefreshableVersion="3" recordCount="140" xr:uid="{7BBB1C8E-2325-6140-8B44-53BDAFF87B8A}">
  <cacheSource type="worksheet">
    <worksheetSource name="C_ODM"/>
  </cacheSource>
  <cacheFields count="24">
    <cacheField name="Nombre" numFmtId="0">
      <sharedItems containsBlank="1" count="29">
        <s v="Francis Leitón Álvarez, Ligia Vega Hidalgo, Adriana Quirós Solís"/>
        <s v="Luis Gerardo Gonzáles Aguilar"/>
        <s v="Jose Alberto Campos Alvarado"/>
        <s v="Ileana Ramírez Loría "/>
        <s v="Rodrigo Segura Cano"/>
        <s v="Juan Carlos Campos Mayorga" u="1"/>
        <s v="Alexander Montero Montoya" u="1"/>
        <s v="Maria del Rosario Zuñiga Montero" u="1"/>
        <s v="María José Burgos" u="1"/>
        <s v="Christian Díaz Vásquez" u="1"/>
        <s v="Rita Hernández Cordero" u="1"/>
        <s v="Mauricio Fernando Rodríguez García" u="1"/>
        <s v="Luis Gerardo González Aguilar" u="1"/>
        <s v="Ileana Ramírez Loría" u="1"/>
        <s v="Fresia Ramírez Villalobos" u="1"/>
        <s v="Rodrigo Segura" u="1"/>
        <s v="Rodrigo Segura/Luis González" u="1"/>
        <s v="Violeta Barboza González, Gabriela Fallas Sánchez, Susana Rodríguez Guevara" u="1"/>
        <s v="Miguel Vargas Bolaños, Mónica Sánchez Miranda" u="1"/>
        <s v="Oscar Geovanny Dondi Núñez" u="1"/>
        <s v="Melissa Molina López" u="1"/>
        <s v="Ana Lucía Castillo Saavedra" u="1"/>
        <s v="Isabel María Tan Chan" u="1"/>
        <s v="Rodrigo Anibal Segura Cano" u="1"/>
        <s v="Mónica Sánchez Miranda" u="1"/>
        <s v="María del Rosario Zúñiga Montero, Susana Rodríguez Guevara" u="1"/>
        <s v="Luis Gerardo González Aguilar " u="1"/>
        <s v="Ileana Vanessa Ramírez Loría, Fresia Ramírez Villalobos" u="1"/>
        <m u="1"/>
      </sharedItems>
    </cacheField>
    <cacheField name="Perfil de puesto" numFmtId="0">
      <sharedItems count="15">
        <s v="PGB-3"/>
        <s v="Director de Asesoría Jurídica"/>
        <s v="Ejecutivo"/>
        <s v="Director de Supervisión"/>
        <s v="Asistente de Despacho" u="1"/>
        <s v="Supervisor 2" u="1"/>
        <s v="Gestor de Información" u="1"/>
        <s v="Supervisor Principal" u="1"/>
        <s v="Supervisor TI" u="1"/>
        <s v="Líder de normativa" u="1"/>
        <s v="Director de Gestión Institucional" u="1"/>
        <s v="PGB-1" u="1"/>
        <s v="PGB3" u="1"/>
        <s v="Director de División" u="1"/>
        <s v="Ejecutivo / PGB-3" u="1"/>
      </sharedItems>
    </cacheField>
    <cacheField name="Dependencia" numFmtId="0">
      <sharedItems containsBlank="1" count="9">
        <s v="Asesoría Jurídica"/>
        <s v="División de Supervisión"/>
        <s v="Despacho" u="1"/>
        <s v="Gestión Institucional" u="1"/>
        <s v="Supervisión" u="1"/>
        <s v="Cumplimiento" u="1"/>
        <s v="Asesoría Juridica" u="1"/>
        <m u="1"/>
        <s v="Departamento de Infraestructuras" u="1"/>
      </sharedItems>
    </cacheField>
    <cacheField name="ABC" numFmtId="0">
      <sharedItems count="4">
        <s v="C"/>
        <s v="A" u="1"/>
        <s v="B" u="1"/>
        <s v="Difundir Información al Mercado de Valores " u="1"/>
      </sharedItems>
    </cacheField>
    <cacheField name="Macroproceso" numFmtId="0">
      <sharedItems count="6">
        <s v="Procedimientos administrativos sancionatorios "/>
        <s v="Elaborar y Gestionar la Regulación para el Mercado de Valores" u="1"/>
        <s v="Gestión de denuncias " u="1"/>
        <s v="Difundir Información al Mercado de Valores " u="1"/>
        <s v="Atención de consultas" u="1"/>
        <s v="Gestión de denuncias y procedimientos administrativos sancionatorios " u="1"/>
      </sharedItems>
    </cacheField>
    <cacheField name=" " numFmtId="0">
      <sharedItems/>
    </cacheField>
    <cacheField name="Subproceso" numFmtId="0">
      <sharedItems containsBlank="1" count="64">
        <s v="Procedimiento administrativo"/>
        <s v="Realizar Apertura Procedimiento Administrativo"/>
        <s v="Valorar solicitud de constituirse como parte del Procedimiento Administrativo."/>
        <s v="Realizar informe de coadyuvancia."/>
        <s v="Valorar Recusación de Órgano Director"/>
        <s v="Valorar Recusación Órgano Decisor"/>
        <s v="Solicitar Información para el Caso"/>
        <s v="Emitir Ampliación de Traslado de Cargos"/>
        <s v="Coordinar Aspectos Operativos de la Modalidad Virtual"/>
        <s v="Realizar Comparecencia"/>
        <s v="Resolver Acto Final"/>
        <s v="Valorar Prueba para Mejor Resolver"/>
        <s v="Tramitar Recurso de Revocatoria y/o Apelación"/>
        <s v="Medida Cautelar contra Comunicado de Hecho Relevante "/>
        <s v="Comunicar Hecho Relevante de Procedimiento Administrativo"/>
        <s v="Aplicar Amonestación"/>
        <s v="Dar Seguimiento a Sanción"/>
        <s v="Realizar Cobro Administrativo"/>
        <s v="No definido"/>
        <s v="Detectar y Analizar Requerimiento Normativo" u="1"/>
        <s v="Establecer Objetivos y Prioridades de Atención" u="1"/>
        <s v="Conformar Equipo de Trabajo y Planificar Proyecto" u="1"/>
        <s v="Elaborar y Presentar el Marco Conceptual" u="1"/>
        <s v="Desarrollar Proyecto de Normativa" u="1"/>
        <s v="Realizar Consulta Interna" u="1"/>
        <s v="Elaborar Informe Técnico-Jurídico" u="1"/>
        <s v="Completar Análisis de Costo Beneficio" u="1"/>
        <s v="Remitir Propuesta Normativa al CONASSIF" u="1"/>
        <s v="Valorar Observaciones" u="1"/>
        <s v="Aprobar y Publicar Normativa" u="1"/>
        <s v="Capacitar Funcionarios y Entidades Supervisadas" u="1"/>
        <s v="Cerrar Proyecto" u="1"/>
        <s v="Seguimiento a Elaboración o Modificación de Normativa" u="1"/>
        <s v="Dar Seguimiento a Conjunto de Proyectos Normativos" u="1"/>
        <s v="Analizar Documentación de Solicitud" u="1"/>
        <s v="Realizar consultas internas y externas" u="1"/>
        <s v="Elaborar y Tramitar Informe de Observaciones Entidades de Infraestructura" u="1"/>
        <s v="Controlar Respuesta Entidades de Infraestructura" u="1"/>
        <s v="Elaborar y Tramitar Carta de Respuesta" u="1"/>
        <s v="Tramitar Prórroga Entidades de Infraestructura" u="1"/>
        <s v="Elaborar Diagnóstico del Caso" u="1"/>
        <s v="Realizar Investigación Preliminar" u="1"/>
        <s v="Elaboración del expediente de Investigación Preliminar" u="1"/>
        <s v="Valorar Resultados de Investigación Preliminar" u="1"/>
        <s v="Realizar Acciones Adicionales de Investigación" u="1"/>
        <s v="Elaborar Resolución de Archivo" u="1"/>
        <s v="Aplicar Medida Precautoria" u="1"/>
        <s v="Valorar la Denuncia" u="1"/>
        <s v="Cerrar Caso Interno" u="1"/>
        <s v="Atender y Cerrar Consulta Técnica Puntual" u="1"/>
        <s v="Girar instrucciones" u="1"/>
        <s v="Tramitar consulta" u="1"/>
        <s v="Atender consulta" u="1"/>
        <s v="Dar Seguimiento a Consulta Técnica Puntual " u="1"/>
        <s v="Cerrar Consulta Técnica Puntual" u="1"/>
        <s v="Atender Consulta Técnica " u="1"/>
        <s v="Analizar y emitir resolución" u="1"/>
        <s v="Solicitar Comunicado de Hecho Relevante " u="1"/>
        <s v="Elaborar Comunicado de Hecho Relevante " u="1"/>
        <s v="Revisar Comunicado de Hecho Relevante " u="1"/>
        <s v="Otro proceso / general" u="1"/>
        <s v="Asignar Solicitud de Aprobación" u="1"/>
        <s v="Realizar Consulta Externa" u="1"/>
        <m u="1"/>
      </sharedItems>
    </cacheField>
    <cacheField name="Actividad" numFmtId="0">
      <sharedItems containsBlank="1" count="370">
        <s v="Comunicar el estado del proceso al denunciante"/>
        <s v="Elaborar Resolución Apertura"/>
        <s v="Elaborar resolución de para la parte Coadyuvante y conformar legajo de coadyuvancia. "/>
        <s v="Elaborar resolución de atención a la gestión de coadyuvancia conformar legajo de coadyuvancia. "/>
        <s v="Elaborar resolucion de recursos en subsidio de la coadyuvancia."/>
        <s v="Elaborar resolucion de recurso de revocotaria con apelación en subsidio de la coadyuvancia."/>
        <s v="Elaborar informe de Coadyuvancia."/>
        <s v="Elaborar Resolución de Recusación"/>
        <s v="Elaborar informe de Recusación"/>
        <s v="Elaborar Solicitud de Información"/>
        <s v="Analizar Información Adicional "/>
        <s v="Elaborar Proyecto de Ampliación de Traslado de Cargos"/>
        <s v="Gestionar Aspectos Operativos de la Comparecencia"/>
        <s v="Gestionar Ingreso de Testigos a Comparecencia y Sanitización"/>
        <s v="Realizar la Comparecencia Oral y Privada"/>
        <s v="Realizar Resolución de Traslado al Órgano Decisor"/>
        <s v="Preparar Borrador de Acto Final"/>
        <s v="Elaborar Solicitud de Prueba para Mejor Resolver"/>
        <s v="Analizar Información aportada como prueba para mejor resolver"/>
        <s v="Revisar Recurso de Revocatoria"/>
        <s v="Valorar la medida Cautelar contra Comunicado de Hecho Relevante"/>
        <s v="Revisar Medida Cautelar contra Comunicado de Hecho Relevante"/>
        <s v="Redactar resolución donde se conoce la Medida Cautelar del Comunicado de Hecho Relevante"/>
        <s v=" Preparar Comunicado de Hecho Relevante sobre Procedimiento Administrativo"/>
        <s v="Preparar Comunicado de Hecho Relevante sobre Procedimiento Administrativo"/>
        <s v="Preparar Oficio de Amonestación"/>
        <s v="Comunicar la Sanción al Área Técnica"/>
        <s v="Comunciar la Sanción al Área Técnica"/>
        <s v="Preparar Documentación Relacionada al Cobro"/>
        <s v="Revisar Resolución Apertura"/>
        <s v="Revisar Resolución Apertura (PA Complejo)"/>
        <s v="Revisar resolución mediante la cual se atiende la medida cautelar"/>
        <s v="Revisar resolución mediante la cual se atiende la medida cautelar (PA Complejo)"/>
        <s v="Revisar resolución sobre los recursos interpuestos en contra de la resolución de la medida cautelar"/>
        <s v="Revisar resolución sobre los recursos interpuestos en contra de la resolución de la medida cautelar (PA Complejo)"/>
        <s v="Revisar elaborar Resolución de Recusación "/>
        <s v="Revisar elaborar Resolución de Recusación (PA Complejo)"/>
        <s v="Revisar Informe de Recusación"/>
        <s v="Revisar Informe de Recusación (PA Complejo)"/>
        <s v="Revisar Elaborar Proyecto de Ampliación de Traslado de Cargos"/>
        <s v="Revisar Elaborar Proyecto de Ampliación de Traslado de Cargos (PA Complejo)"/>
        <s v="Revisar resolución de atención de la coadyuvancia y conformar el legajo "/>
        <s v="Revisar resolución de atención de la coadyuvancia y conformar el legajo (PA Complejo)"/>
        <s v="Revisar la resolución sobre los recursos interpuestos en contra de la resolución de la coadyuvancia"/>
        <s v="Revisar la resolución sobre los recursos interpuestos en contra de la resolución de la coadyuvancia (PA Complejo)"/>
        <s v="Revisar realizar Resolución de Traslado al Órgano Decisor"/>
        <s v="Revisar realizar Resolución de Traslado al Órgano Decisor (PA Complejo)"/>
        <s v="Revisar Borrador de Acto Final"/>
        <s v="Revisar Borrador de Acto Final (PA Complejo)"/>
        <s v="Valorar Borrador de Acto Final (Opcional)"/>
        <s v="Valorar Borrador de Acto Final (Opcional) (PA Complejo)"/>
        <s v="Revisar Elaborar Solicitud de Prueba para Mejor Resolver"/>
        <s v="Revisar Elaborar Solicitud de Prueba para Mejor Resolver (PA Complejo)"/>
        <s v="Revisar la Resolución de traslado de prueba a las partes"/>
        <s v="Revisar la Resolución de traslado de prueba a las partes (PA Complejo)"/>
        <s v="Revisar Recurso de Revocatoria (PA Complejo)"/>
        <s v="Revisar Comunicado de Hecho Relevante sobre Procedimiento Administrativo"/>
        <s v="Revisar Comunicado de Hecho Relevante sobre Procedimiento Administrativo (PA Complejo) "/>
        <s v="Revisar Oficio de Amonestación"/>
        <s v="Revisar Oficio de Amonestación (PA Complejo)"/>
        <s v="Revisar Documentación Relacionada al Cobro"/>
        <s v="Revisar Documentación Relacionada al Cobro (PA Complejo)"/>
        <s v="Elaborar Resolución Apertura (PA Complejo)"/>
        <s v="Elaborar Proyecto de Ampliación de Traslado de Cargos (PA Complejo)"/>
        <s v="Dar Seguimiento al Cumplimiento de la Sanción"/>
        <s v="Dar Seguimiento al Cumplimiento de la Sanción (PA Complejo)"/>
        <s v="Participación / colaboración en proyectos vinculados con Cumplimiento (p.ej. EEPA)."/>
        <s v="Atención de consultas para SBR (CDN)"/>
        <s v="Colaboración para el Informe trimestral de Riesgo para CONASSIF (asociado con KRI-AJ)."/>
        <s v="Recabar Información Solicitada"/>
        <s v="Revisar Observaciones a Normativa (Integral SAFIs)" u="1"/>
        <s v="Revisar Observaciones a Normativa (Integral gestión de riesgos)" u="1"/>
        <s v="Revisar Observaciones a Normativa (Integral Autorizaciones)" u="1"/>
        <s v="Revisar Observaciones a Normativa (MIS)" u="1"/>
        <s v="Gestionar Requerimiento Normativo  (Integral SAFIs)" u="1"/>
        <s v="Gestionar Requerimiento Normativo (Integral gestión de riesgos)" u="1"/>
        <s v="Gestionar Requerimiento Normativo (Integral Autorizaciones)" u="1"/>
        <s v="Gestionar Requerimiento Normativo (MIS)" u="1"/>
        <s v="Analizar Solicitud de Normativa (Integral SAFIs)" u="1"/>
        <s v="Analizar Solicitud de Normativa (Integral gestión de riesgos)" u="1"/>
        <s v="Analizar Solicitud de Normativa (Integral Autorizaciones)" u="1"/>
        <s v="Analizar Solicitud de Normativa (MIS)" u="1"/>
        <s v="Elaborar Informe Preliminar Normativo (Opcional) (Integral SAFIs)" u="1"/>
        <s v="Elaborar Informe Preliminar Normativo (Opcional) (Integral gestión de riesgos)" u="1"/>
        <s v="Elaborar Informe Preliminar Normativo (Opcional) (Integral Autorizaciones)" u="1"/>
        <s v="Elaborar Informe Preliminar Normativo (Opcional) (MIS)" u="1"/>
        <s v=" Revisar Ficha Técnica de Norma  (Integral SAFIs)" u="1"/>
        <s v=" Revisar Ficha Técnica de Norma  (Integral gestión de riesgos)" u="1"/>
        <s v=" Revisar Ficha Técnica de Norma  (Integral Autorizaciones)" u="1"/>
        <s v=" Revisar Ficha Técnica de Norma  (MIS)" u="1"/>
        <s v="Definir Equipo de Trabajo  (Integral SAFIs)" u="1"/>
        <s v="Definir Equipo de Trabajo  (Integral gestión de riesgos)" u="1"/>
        <s v="Definir Equipo de Trabajo  (Integral Autorizaciones)" u="1"/>
        <s v="Definir Equipo de Trabajo  (MIS)" u="1"/>
        <s v="Comunicar Conformación del Equipo Normativo  (Integral SAFIs)" u="1"/>
        <s v="Comunicar Conformación del Equipo Normativo  (Integral gestión de riesgos)" u="1"/>
        <s v="Comunicar Conformación del Equipo Normativo  (Integral Autorizaciones)" u="1"/>
        <s v="Comunicar Conformación del Equipo Normativo  (MIS)" u="1"/>
        <s v="Elaborar Plan de Trabajo Normativo  (Integral SAFIs)" u="1"/>
        <s v="Elaborar Plan de Trabajo Normativo  (Integral gestión de riesgos)" u="1"/>
        <s v="Elaborar Plan de Trabajo Normativo  (Integral Autorizaciones)" u="1"/>
        <s v="Elaborar Plan de Trabajo Normativo  (MIS)" u="1"/>
        <s v=" Aprobar Plan de Trabajo Normativo  (Integral SAFIs)" u="1"/>
        <s v=" Aprobar Plan de Trabajo Normativo  (Integral gestión de riesgos)" u="1"/>
        <s v=" Aprobar Plan de Trabajo Normativo  (Integral Autorizaciones)" u="1"/>
        <s v=" Aprobar Plan de Trabajo Normativo  (MIS)" u="1"/>
        <s v="Elaborar Marco Conceptual  (Integral SAFIs)" u="1"/>
        <s v="Elaborar Marco Conceptual  (Integral gestión de riesgos)" u="1"/>
        <s v="Elaborar Marco Conceptual  (Integral Autorizaciones)" u="1"/>
        <s v="Elaborar Marco Conceptual  (MIS)" u="1"/>
        <s v="Revisar Marco Conceptual y Realizar Consultas  (Integral SAFIs)" u="1"/>
        <s v="Revisar Marco Conceptual y Realizar Consultas  (Integral gestión de riesgos)" u="1"/>
        <s v="Revisar Marco Conceptual y Realizar Consultas  (Integral Autorizaciones)" u="1"/>
        <s v="Revisar Marco Conceptual y Realizar Consultas  (MIS)" u="1"/>
        <s v="Aprobar y Presentar Marco Conceptual al CONASSIF (Integral SAFIs)" u="1"/>
        <s v="Aprobar y Presentar Marco Conceptual al CONASSIF (Integral gestión de riesgos)" u="1"/>
        <s v="Aprobar y Presentar Marco Conceptual al CONASSIF (Integral Autorizaciones)" u="1"/>
        <s v="Aprobar y Presentar Marco Conceptual al CONASSIF (MIS)" u="1"/>
        <s v="Elaborar Normativa Propuesta (Integral SAFIs)" u="1"/>
        <s v="Elaborar Normativa Propuesta (Integral gestión de riesgos)" u="1"/>
        <s v="Elaborar Normativa Propuesta (Integral Autorizaciones)" u="1"/>
        <s v="Elaborar Normativa Propuesta (MIS)" u="1"/>
        <s v="Atender Consulta sobre Normativa Nueva o a Modificar (Integral SAFIs)" u="1"/>
        <s v="Atender Consulta sobre Normativa Nueva o a Modificar (Integral gestión de riesgos)" u="1"/>
        <s v="Atender Consulta sobre Normativa Nueva o a Modificar (Integral Autorizaciones)" u="1"/>
        <s v="Atender Consulta sobre Normativa Nueva o a Modificar (MIS)" u="1"/>
        <s v="Revisar Propuesta Normativa (Integral SAFIs)" u="1"/>
        <s v="Revisar Propuesta Normativa (Integral gestión de riesgos)" u="1"/>
        <s v="Revisar Propuesta Normativa (Integral Autorizaciones)" u="1"/>
        <s v="Revisar Propuesta Normativa (MIS)" u="1"/>
        <s v="Enviar Propuesta Normativa a Consulta Interna (Integral SAFIs)" u="1"/>
        <s v="Enviar Propuesta Normativa a Consulta Interna (Integral gestión de riesgos)" u="1"/>
        <s v="Enviar Propuesta Normativa a Consulta Interna (Integral Autorizaciones)" u="1"/>
        <s v="Enviar Propuesta Normativa a Consulta Interna (MIS)" u="1"/>
        <s v="Revisar Normativa Enviada a Consulta Interna (Opcional) (Integral SAFIs)" u="1"/>
        <s v="Incorporar Observaciones Internas a Propuesta Normativa (Integral SAFIs)" u="1"/>
        <s v="Incorporar Observaciones Internas a Propuesta Normativa (Integral gestión de riesgos)" u="1"/>
        <s v="Incorporar Observaciones Internas a Propuesta Normativa (Integral Autorizaciones)" u="1"/>
        <s v="Incorporar Observaciones Internas a Propuesta Normativa (MIS)" u="1"/>
        <s v="Analizar Observaciones y Definir su Pertinencia" u="1"/>
        <s v="Analizar Observaciones y Definir su Pertinencia (Integral gestión de riesgos)" u="1"/>
        <s v="Analizar Observaciones y Definir su Pertinencia (Integral Autorizaciones)" u="1"/>
        <s v="Analizar Observaciones y Definir su Pertinencia (MIS)" u="1"/>
        <s v="Elaborar Informe Técnico-Jurídico (Integral SAFIs)" u="1"/>
        <s v="Elaborar Informe Técnico-Jurídico (Integral gestión de riesgos)" u="1"/>
        <s v="Elaborar Informe Técnico-Jurídico (MIS)" u="1"/>
        <s v="Elaborar Análisis de Costo Beneficio (Integral SAFIs)" u="1"/>
        <s v="Elaborar Análisis de Costo Beneficio (Integral gestión de riesgos)" u="1"/>
        <s v="Elaborar Análisis de Costo Beneficio (Integral Autorizaciones)" u="1"/>
        <s v="Revisar Análisis de Costo Beneficio (Integral SAFIs)" u="1"/>
        <s v="Revisar Técnica Normativa (Integral SAFIs)" u="1"/>
        <s v="Revisar Técnica Normativa (Integral gestión de riesgos)" u="1"/>
        <s v="Revisar Técnica Normativa (Integral Autorizaciones)" u="1"/>
        <s v="Preparar Presentación (Integral SAFIs)" u="1"/>
        <s v="Preparar Presentación (Integral gestión de riesgos)" u="1"/>
        <s v="Preparar Presentación (Integral Autorizaciones)" u="1"/>
        <s v="Preparar Presentación (MIS)" u="1"/>
        <s v="Preparar Nota de Remisión (Integral SAFIs)" u="1"/>
        <s v="Preparar Nota de Remisión (Integral gestión de riesgos)" u="1"/>
        <s v="Preparar Nota de Remisión (Integral Autorizaciones)" u="1"/>
        <s v="Preparar Nota de Remisión (MIS)" u="1"/>
        <s v="Revisar Documentos a Enviar al CONASSIF (Integral SAFIs)" u="1"/>
        <s v="Revisar Documentos a Enviar al CONASSIF (Integral gestión de riesgos)" u="1"/>
        <s v="Revisar Documentos a Enviar al CONASSIF (Integral Autorizaciones)" u="1"/>
        <s v="Revisar Documentos a Enviar al CONASSIF (MIS)" u="1"/>
        <s v="Presentar Propuesta Normativa (Integral SAFIs)" u="1"/>
        <s v="Presentar Propuesta Normativa (Integral gestión de riesgos)" u="1"/>
        <s v="Presentar Propuesta Normativa (Integral Autorizaciones)" u="1"/>
        <s v="Presentar Propuesta Normativa (MIS)" u="1"/>
        <s v="Valorar Observaciones Recibidas (Integral SAFIs)" u="1"/>
        <s v="Valorar Observaciones Recibidas (Integral gestión de riesgos)" u="1"/>
        <s v="Valorar Observaciones Recibidas (Integral Autorizaciones)" u="1"/>
        <s v="Valorar Observaciones Recibidas (MIS)" u="1"/>
        <s v="Revisar Matriz de Observaciones y Normativa Corregida (Integral SAFIs)" u="1"/>
        <s v="Revisar Matriz de Observaciones y Normativa Corregida (Integral gestión de riesgos)" u="1"/>
        <s v="Revisar Matriz de Observaciones y Normativa Corregida (Integral Autorizaciones)" u="1"/>
        <s v="Revisar Matriz de Observaciones y Normativa Corregida (MIS)" u="1"/>
        <s v="Revisar Normativa Publicada (Integral SAFIs)" u="1"/>
        <s v="Revisar Normativa Publicada (Integral gestión de riesgos)" u="1"/>
        <s v="Revisar Normativa Publicada (Integral Autorizaciones)" u="1"/>
        <s v="Revisar Normativa Publicada (MIS)" u="1"/>
        <s v="Capacitar a Funcionarios y Entidades (Integral SAFIs)" u="1"/>
        <s v="Capacitar a Funcionarios y Entidades (Integral gestión de riesgos)" u="1"/>
        <s v="Capacitar a Funcionarios y Entidades (Integral Autorizaciones)" u="1"/>
        <s v="Capacitar a Funcionarios y Entidades (MIS)" u="1"/>
        <s v="Preparar Cierre del Proyecto (MIS)" u="1"/>
        <s v="Revisar Informe Final del Proyecto (MIS)" u="1"/>
        <s v="Reportar Avance de Tareas (Integral SAFIs)" u="1"/>
        <s v="Reportar Avance de Tareas (Integral gestión de riesgos)" u="1"/>
        <s v="Reportar Avance de Tareas (Integral Autorizaciones)" u="1"/>
        <s v="Reportar Avance de Tareas (MIS)" u="1"/>
        <s v="Actualizar Avance de Tareas en la Matriz POI (Integral SAFIs)" u="1"/>
        <s v="Actualizar Avance de Tareas en la Matriz POI (Integral gestión de riesgos)" u="1"/>
        <s v="Actualizar Avance de Tareas en la Matriz POI (Integral Autorizaciones)" u="1"/>
        <s v="Actualizar Avance de Tareas en la Matriz POI (MIS)" u="1"/>
        <s v="Supervisar Estado del Proyecto (MIS)" u="1"/>
        <s v="Informar Avance del Proyecto Normativo" u="1"/>
        <s v="Informar Avance del Proyecto Normativo (Integral gestión de riesgos)" u="1"/>
        <s v="Informar Avance del Proyecto Normativo (Integral Autorizaciones)" u="1"/>
        <s v="Informar Avance del Proyecto Normativo (MIS)" u="1"/>
        <s v="Revisar Informe de Avance Normativo" u="1"/>
        <s v="Revisar Informe de Avance Normativo (Integral gestión de riesgos)" u="1"/>
        <s v="Revisar Informe de Avance Normativo (Integral Autorizaciones)" u="1"/>
        <s v="Revisar Informe de Avance Normativo (MIS)" u="1"/>
        <s v="Elaborar el Cronograma de Trabajo" u="1"/>
        <s v="Analizar la Documentación de la Solicitud Simple" u="1"/>
        <s v="Analizar la Documentación de la Solicitud Compleja" u="1"/>
        <s v="Realizar consultas requeridas" u="1"/>
        <s v="Revisar Consulta Externa" u="1"/>
        <s v="Elaborar Informe de Observaciones Entidades de Infraestructura Simple" u="1"/>
        <s v="Elaborar Informe de Observaciones Entidades de Infraestructura Compleja" u="1"/>
        <s v=" Elaborar Oficio de Remisión y Preparar Informe de Observaciones" u="1"/>
        <s v="Registrar Plazo de Entrega de la Información" u="1"/>
        <s v="Registrar Ingreso de Requisitos" u="1"/>
        <s v="Elaborar Carta de Respuesta de Normativa" u="1"/>
        <s v="Remitir Observación a Normativa (En caso de que el requerimiento normativo surja de una propuesta de un funcionario de Sugeval)" u="1"/>
        <s v="Revisar Requerimiento Normativo (En caso de que el requerimiento normativo provenga de un acuerdo del CONASSIF, un oficio de un ente externo, de alguna reunión, llamada telefónica)" u="1"/>
        <s v="Gestionar Requerimiento Normativo" u="1"/>
        <s v="Valorar Creación o Modificación Normativa" u="1"/>
        <s v="Elaborar Informe Preliminar Normativo (Opcional) Simple" u="1"/>
        <s v="Elaborar Informe Preliminar Normativo (Opcional) Complejo" u="1"/>
        <s v="Realizar Ficha Técnica de Norma" u="1"/>
        <s v="Elaborar Plan de Trabajo Normativo" u="1"/>
        <s v="Elaborar Marco Conceptual " u="1"/>
        <s v="Revisar Marco Conceptual y Realizar Consultas" u="1"/>
        <s v="Aprobar y Presentar Marco Conceptual al CONASSIF" u="1"/>
        <s v="Elaborar Normativa Propuesta Simple" u="1"/>
        <s v="Atender Consulta sobre Normativa Nueva o a Modificar" u="1"/>
        <s v="Revisar Propuesta Normativa" u="1"/>
        <s v="Incorporar Observaciones Internas a Propuesta Normativa. " u="1"/>
        <s v="Elaborar Informe Técnico-Jurídico" u="1"/>
        <s v="Revisar Informe Técnico -Jurídico" u="1"/>
        <s v="Elaborar Análisis de Costo Beneficio" u="1"/>
        <s v="Preparar Presentación" u="1"/>
        <s v="Revisar Presentación de Normativa" u="1"/>
        <s v="Preparar Nota de Remisión" u="1"/>
        <s v="Valorar Observaciones Recibidas Complejo" u="1"/>
        <s v="Revisar Matriz de Observaciones y Normativa Corregida" u="1"/>
        <s v="Realizar Publicación de Acuerdo" u="1"/>
        <s v="Revisar Normativa Publicada" u="1"/>
        <s v="Gestionar Normativa con Desarrollos Informáticos" u="1"/>
        <s v="Capacitar a Funcionarios y Entidades" u="1"/>
        <s v="Reportar Avance de Tareas" u="1"/>
        <s v="Elaborar Informe de Observaciones Entidades de Infraestructura (Simple)" u="1"/>
        <s v="Revisar Informe Observaciones Entidades de Infraestructura" u="1"/>
        <s v="Revisar Respuesta a Solicitud de Prórroga" u="1"/>
        <s v="Revisar Carta de Respuesta de Normativa" u="1"/>
        <s v="Elaborar Normativa Propuesta" u="1"/>
        <s v="Valorar Observaciones Recibidas" u="1"/>
        <s v="Elaborar Informe Preliminar Normativo (Opcional)" u="1"/>
        <s v="Elaborar Marco Conceptual" u="1"/>
        <s v="Incorporar Observaciones Internas a Propuesta Normativa" u="1"/>
        <s v="Preparar Cierre del Proyecto" u="1"/>
        <s v="Aprobar Informe Observaciones Entidades de Infraestructura" u="1"/>
        <s v="Revisar la legalidad del Informe Técnico - Jurídico" u="1"/>
        <s v="Revisar Documentos a Enviar al CONASSIF" u="1"/>
        <s v="Atender Consulta sobre Autorización Normativa" u="1"/>
        <s v="Elaborar Informe de Observaciones Entidades de Infraestructura" u="1"/>
        <s v="Revisar Observaciones a Normativa" u="1"/>
        <s v=" Revisar Ficha Técnica de Norma" u="1"/>
        <s v="Definir Equipo de Trabajo" u="1"/>
        <s v="Comunicar Conformación del Equipo Normativo" u="1"/>
        <s v=" Aprobar Plan de Trabajo Normativo" u="1"/>
        <s v="Enviar Propuesta Normativa a Consulta Interna" u="1"/>
        <s v="Revisar Normativa Enviada a Consulta Interna (Opcional)" u="1"/>
        <s v="Revisar Análisis de Costo Beneficio" u="1"/>
        <s v="Valorar Observaciones a la Normativa (Opcional)" u="1"/>
        <s v="Revisar Informe Final del Proyecto" u="1"/>
        <s v="Supervisar Estado del Proyecto" u="1"/>
        <s v="Elaborar Informe de Avance Normativo" u="1"/>
        <s v="Analizar la Denuncia" u="1"/>
        <s v="Preparar la propuesta de Diagnóstico" u="1"/>
        <s v="Elaborar Presentación del Diagnóstico (Opcional)" u="1"/>
        <s v="Realizar reunión del equipo a cargo para distribución de tareas" u="1"/>
        <s v="Realizar Acciones Determinadas en el Diagnóstico" u="1"/>
        <s v="Registrar de los papeles de trabajo en los sistemas Team Mate y/o GED" u="1"/>
        <s v="Preparar la parte del expediente aportada por el área de Supervión " u="1"/>
        <s v="Valorar Recomendaciones a Informe" u="1"/>
        <s v="Valorar Recomendaciones a Informe junto con el Aprobador de Supervisión" u="1"/>
        <s v="Elaborar Presentación de Resultados de la Investigación" u="1"/>
        <s v="Realizar Acciones Adicionales de Investigación" u="1"/>
        <s v="Registrar el Informe Final en los sistemas de información Team Mate y/o GED" u="1"/>
        <s v="Valorar Acciones de Investigación (Opcional)" u="1"/>
        <s v="Valorar Acciones del Informe de Posibles Incumplimientos" u="1"/>
        <s v="Preparar Documentación de Archivo " u="1"/>
        <s v="Analizar Informe de Posibles Incumplimientos " u="1"/>
        <s v="Revisar Informe Final Modificado" u="1"/>
        <s v="Preparar Resolución de Aplicación de la Medida Precautoria" u="1"/>
        <s v="Valorar Denuncia Recibida" u="1"/>
        <s v="Revisar Resolución de Archivo" u="1"/>
        <s v="Revisar Informe de Posibles Incumplimientos" u="1"/>
        <s v="Analizar Informe Final Modificado" u="1"/>
        <s v="Revisar Resolución de Aplicación de la Medida Precautoria" u="1"/>
        <s v="Tomar declaración de la denuncia (Esta actividad es Opcional, aplica en caso de una denuncia presencial)" u="1"/>
        <s v="Realizar saneamiento de información y envío de acuse de recibo" u="1"/>
        <s v="Designar Funcionario(s) para Equipo de Investigación" u="1"/>
        <s v="Revisar Comunicado del Estado del Proceso" u="1"/>
        <s v="Solicitar Investigación Preliminar" u="1"/>
        <s v="Desestimar Caso **Nota: valor si es necesario agregar pasos según la política" u="1"/>
        <s v="Instruir la Aplicación de la Medida Precautoria" u="1"/>
        <s v="Realizar Instrucciones Sobre Medida Precautoria" u="1"/>
        <s v="Seguimiento del formulario de estado y avance de las Investigaciones preliminares." u="1"/>
        <s v="Participación / colaboración en formulación de normativa interna vinculada con Cumplimiento (Proceso de Denuncias y Proceso de Procedimientos Administrativos a Regulados)." u="1"/>
        <s v="Participación en reuniones (periódicas) de Coordinación Cumplimiento con el Despacho." u="1"/>
        <s v="Atención de consultas internas sobre aspectos de Cumplimiento o procesos Judiciales en curso." u="1"/>
        <s v="Atención de consultas externas (escritas o personales)sobre aspectos de fiscalización." u="1"/>
        <s v="Preparación del Informe trimestral de casos en instrucción para la Auditoría del CONASSIF" u="1"/>
        <s v="Colaboración en la preparación de informes internos (p.ej. memoria institucional, etc.)" u="1"/>
        <s v="Atención de asuntos de gestión operativa - administrativa de Cumplimiento: p.ej. reuniones con áreas internas (DST, DSC, gestión institucional, etc.)" u="1"/>
        <s v="Valorar el Diagnóstico" u="1"/>
        <s v="Solicitar Elaboración de Presentación del Diagnóstico (Opcional)" u="1"/>
        <s v="Convocar Comité de Cumplimiento para Valorar Diagnóstico (Opcional)" u="1"/>
        <s v="Coordinación" u="1"/>
        <s v="Analizar y dar respuesta a consultas de prensa, usuarios redes sociales, usuarios directos Conassif- Superintendencias" u="1"/>
        <s v="Ingresar consulta a la base de datos " u="1"/>
        <s v="Definir curso de la consulta " u="1"/>
        <s v="Analizar y dar respuesta a la consulta rapidas" u="1"/>
        <s v="Dar seguimiento al estado de la consulta" u="1"/>
        <s v="Responder y cerrar la consulta " u="1"/>
        <s v="Analizar y dar respuesta a la consulta rapidas " u="1"/>
        <s v="Analizar y dar respuesta a la consulta sencillas" u="1"/>
        <s v="Analizar y definir traslado al área técnica" u="1"/>
        <s v="Realizar acuse de recibo y trasladar al área técnica" u="1"/>
        <s v="Consultar estado de la consulta" u="1"/>
        <s v="Asignar consulta técnica" u="1"/>
        <s v="Responder consulta técnica" u="1"/>
        <s v="Revisar y enviar respuesta" u="1"/>
        <s v="Elaborar Propuesta de Resolución " u="1"/>
        <s v="Analizar Observaciones de Comunicado de Hecho Relevante " u="1"/>
        <s v="Revisar Solicitud de Comunicado de Hecho Relevante " u="1"/>
        <s v="Revisar Comunicado de Hechos Relevantes a Emitir " u="1"/>
        <s v="Responder consulta técnica sencilla" u="1"/>
        <s v="Responder consulta técnica compleja" u="1"/>
        <s v="Revisar Comunicado de Hecho Relevante " u="1"/>
        <s v="Elaborar Comunicado de Hecho Relevante " u="1"/>
        <s v="Revisar Comunicado de Hecho Relevante sencillo" u="1"/>
        <s v="Revisar Comunicado de Hecho Relevante complejo" u="1"/>
        <s v="Realizar Instrucciones Giradas " u="1"/>
        <s v="Elaborar Solicitud de Comunicado de Hecho Relevante " u="1"/>
        <s v="Controlar Envío de Información " u="1"/>
        <s v="Revisar y enviar respuesta de criterio" u="1"/>
        <s v="Revisar Propuesta de Resolución " u="1"/>
        <s v="Revisar y enviar respuesta (revisión de  respuestas de supervisión) " u="1"/>
        <s v="Revisar y enviar respuesta (revisión de  respuestas de Oferta pública, innovación) " u="1"/>
        <s v="Participación en procesos de contratación de personal a cargo y evaluaciones correspondientes." u="1"/>
        <s v="Proceso de inducción del personal a cargo." u="1"/>
        <s v="Proceso de Evaluación del desempeño anual." u="1"/>
        <s v="Llenado del proceso de Costeo ABC" u="1"/>
        <s v="Participación en procesos de capacitación recibida." u="1"/>
        <s v="Analizar Informe de Avance Normativo (Integral gestión de riesgos)" u="1"/>
        <s v="Analizar Informe de Avance Normativo (Integral Autorizaciones)" u="1"/>
        <s v="Analizar Informe de Avance Normativo (MIS)" u="1"/>
        <s v="Asignar Caso de Autorización Normativa Entidades Infraestructura" u="1"/>
        <s v="Revisar Cronograma de Trabajo" u="1"/>
        <s v="Analizar la Documentación de la Solicitud" u="1"/>
        <s v="Revisar y Enviar Consulta Externa" u="1"/>
        <s v="Valorar Otorgamiento de Prórroga" u="1"/>
        <s v="Aprobar Respuesta a Solicitud de Prórroga" u="1"/>
        <s v="Revisar y Aprobar Carta de Respuesta de Normativa" u="1"/>
        <s v="Preparar Carta de Respuesta de Normativa" u="1"/>
        <s v="Analizar Solicitud de Normativa" u="1"/>
        <s v="Aprobar Análisis de Costo Beneficio" u="1"/>
        <s v="Revisar Técnica Normativa" u="1"/>
        <s v="Presentar Propuesta Normativa" u="1"/>
        <s v="Enviar Normativa a Consulta Externa" u="1"/>
        <s v="Aprobar Acuerdo Propuesto" u="1"/>
        <s v="Conocer Informe Final del Proyecto" u="1"/>
        <s v="Actualizar Avance de Tareas en la Matriz POI" u="1"/>
        <s v="Analizar Informe de Avance Normativo" u="1"/>
        <m u="1"/>
      </sharedItems>
    </cacheField>
    <cacheField name="Rol" numFmtId="0">
      <sharedItems/>
    </cacheField>
    <cacheField name="Estado" numFmtId="0">
      <sharedItems containsBlank="1" count="4">
        <s v="Ejecutado"/>
        <s v="No ejecutado" u="1"/>
        <s v="Ejecutado parcialmente" u="1"/>
        <m u="1"/>
      </sharedItems>
    </cacheField>
    <cacheField name="Frecuencia" numFmtId="2">
      <sharedItems/>
    </cacheField>
    <cacheField name="Demanda en la frecuencia" numFmtId="2">
      <sharedItems containsSemiMixedTypes="0" containsString="0" containsNumber="1" containsInteger="1" minValue="1" maxValue="4"/>
    </cacheField>
    <cacheField name="T mín. (h)" numFmtId="2">
      <sharedItems containsSemiMixedTypes="0" containsString="0" containsNumber="1" containsInteger="1" minValue="1" maxValue="50"/>
    </cacheField>
    <cacheField name="T prom. (h)" numFmtId="2">
      <sharedItems containsSemiMixedTypes="0" containsString="0" containsNumber="1" containsInteger="1" minValue="2" maxValue="72"/>
    </cacheField>
    <cacheField name="T máx. (h)" numFmtId="2">
      <sharedItems containsSemiMixedTypes="0" containsString="0" containsNumber="1" containsInteger="1" minValue="3" maxValue="96"/>
    </cacheField>
    <cacheField name="Observaciones" numFmtId="2">
      <sharedItems containsNonDate="0" containsString="0" containsBlank="1"/>
    </cacheField>
    <cacheField name="Tiempo estimado (h)" numFmtId="2">
      <sharedItems containsSemiMixedTypes="0" containsString="0" containsNumber="1" minValue="2" maxValue="72"/>
    </cacheField>
    <cacheField name="¿Convención?" numFmtId="2">
      <sharedItems/>
    </cacheField>
    <cacheField name="Demanda anual" numFmtId="2">
      <sharedItems containsSemiMixedTypes="0" containsString="0" containsNumber="1" containsInteger="1" minValue="1" maxValue="50"/>
    </cacheField>
    <cacheField name="Horas anuales" numFmtId="2">
      <sharedItems containsSemiMixedTypes="0" containsString="0" containsNumber="1" minValue="4" maxValue="378"/>
    </cacheField>
    <cacheField name="Horas efectivas" numFmtId="2">
      <sharedItems containsSemiMixedTypes="0" containsString="0" containsNumber="1" minValue="1489.9336170212766" maxValue="1489.9336170212766"/>
    </cacheField>
    <cacheField name="Plazas" numFmtId="2">
      <sharedItems containsSemiMixedTypes="0" containsString="0" containsNumber="1" minValue="2.6846833673012421E-3" maxValue="0.25370257820996739"/>
    </cacheField>
    <cacheField name="Porcentaje relativo" numFmtId="2">
      <sharedItems containsSemiMixedTypes="0" containsString="0" containsNumber="1" minValue="3.0880082346886263E-3" maxValue="0.29181677817807516"/>
    </cacheField>
    <cacheField name="Carga de trabajo actual" numFmtId="0" formula="Plazas" databaseField="0"/>
  </cacheFields>
  <extLst>
    <ext xmlns:x14="http://schemas.microsoft.com/office/spreadsheetml/2009/9/main" uri="{725AE2AE-9491-48be-B2B4-4EB974FC3084}">
      <x14:pivotCacheDefinition pivotCacheId="190537444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r>
    <x v="0"/>
    <m/>
    <m/>
    <x v="0"/>
    <x v="0"/>
    <x v="0"/>
    <m/>
    <x v="0"/>
    <m/>
    <m/>
    <m/>
    <m/>
    <m/>
    <m/>
    <n v="0"/>
    <s v="Sí"/>
    <n v="0"/>
    <n v="0"/>
    <n v="1489.9336170212766"/>
    <n v="0"/>
    <e v="#DI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0">
  <r>
    <x v="0"/>
    <x v="0"/>
    <x v="0"/>
    <x v="0"/>
    <x v="0"/>
    <s v="Procedimientos Sancionatorios a Regulados"/>
    <x v="0"/>
    <x v="0"/>
    <s v="Asesor Legal"/>
    <x v="0"/>
    <s v="Trimestral"/>
    <n v="2"/>
    <n v="12"/>
    <n v="24"/>
    <n v="32"/>
    <m/>
    <n v="23.333333333333332"/>
    <s v="Sí"/>
    <n v="8"/>
    <n v="186.66666666666666"/>
    <n v="1489.9336170212766"/>
    <n v="0.12528522380739129"/>
    <n v="0.14410705095213588"/>
  </r>
  <r>
    <x v="0"/>
    <x v="0"/>
    <x v="0"/>
    <x v="0"/>
    <x v="0"/>
    <s v="Procedimientos Sancionatorios a Regulados"/>
    <x v="0"/>
    <x v="0"/>
    <s v="Asesor Legal"/>
    <x v="0"/>
    <s v="Trimestral"/>
    <n v="3"/>
    <n v="12"/>
    <n v="16"/>
    <n v="24"/>
    <m/>
    <n v="16.666666666666668"/>
    <s v="Sí"/>
    <n v="12"/>
    <n v="200"/>
    <n v="1489.9336170212766"/>
    <n v="0.13423416836506211"/>
    <n v="0.15440041173443131"/>
  </r>
  <r>
    <x v="0"/>
    <x v="0"/>
    <x v="0"/>
    <x v="0"/>
    <x v="0"/>
    <s v="Procedimientos Sancionatorios a Regulados"/>
    <x v="1"/>
    <x v="1"/>
    <s v="Asesor Legal"/>
    <x v="0"/>
    <s v="Cuatrimestral"/>
    <n v="3"/>
    <n v="48"/>
    <n v="36"/>
    <n v="60"/>
    <m/>
    <n v="42"/>
    <s v="Sí"/>
    <n v="9"/>
    <n v="378"/>
    <n v="1489.9336170212766"/>
    <n v="0.25370257820996739"/>
    <n v="0.29181677817807516"/>
  </r>
  <r>
    <x v="0"/>
    <x v="0"/>
    <x v="0"/>
    <x v="0"/>
    <x v="0"/>
    <s v="Procedimientos Sancionatorios a Regulados"/>
    <x v="1"/>
    <x v="1"/>
    <s v="Asesor Legal"/>
    <x v="0"/>
    <s v="Anual"/>
    <n v="3"/>
    <n v="50"/>
    <n v="52"/>
    <n v="80"/>
    <m/>
    <n v="56.333333333333336"/>
    <s v="Sí"/>
    <n v="3"/>
    <n v="169"/>
    <n v="1489.9336170212766"/>
    <n v="0.11342787226847748"/>
    <n v="0.13046834791559445"/>
  </r>
  <r>
    <x v="0"/>
    <x v="0"/>
    <x v="0"/>
    <x v="0"/>
    <x v="0"/>
    <s v="Procedimientos Sancionatorios a Regulados"/>
    <x v="2"/>
    <x v="2"/>
    <s v="Asesor Legal"/>
    <x v="0"/>
    <s v="Cuatrimestral"/>
    <n v="1"/>
    <n v="48"/>
    <n v="36"/>
    <n v="60"/>
    <m/>
    <n v="42"/>
    <s v="Sí"/>
    <n v="3"/>
    <n v="126"/>
    <n v="1489.9336170212766"/>
    <n v="8.4567526069989116E-2"/>
    <n v="9.7272259392691712E-2"/>
  </r>
  <r>
    <x v="0"/>
    <x v="0"/>
    <x v="0"/>
    <x v="0"/>
    <x v="0"/>
    <s v="Procedimientos Sancionatorios a Regulados"/>
    <x v="2"/>
    <x v="3"/>
    <s v="Asesor Legal"/>
    <x v="0"/>
    <s v="Semestral"/>
    <n v="3"/>
    <n v="50"/>
    <n v="52"/>
    <n v="80"/>
    <m/>
    <n v="56.333333333333336"/>
    <s v="Sí"/>
    <n v="6"/>
    <n v="338"/>
    <n v="1489.9336170212766"/>
    <n v="0.22685574453695495"/>
    <n v="0.26093669583118889"/>
  </r>
  <r>
    <x v="0"/>
    <x v="0"/>
    <x v="0"/>
    <x v="0"/>
    <x v="0"/>
    <s v="Procedimientos Sancionatorios a Regulados"/>
    <x v="2"/>
    <x v="4"/>
    <s v="Asesor Legal"/>
    <x v="0"/>
    <s v="Semestral"/>
    <n v="1"/>
    <n v="48"/>
    <n v="36"/>
    <n v="60"/>
    <m/>
    <n v="42"/>
    <s v="Sí"/>
    <n v="2"/>
    <n v="84"/>
    <n v="1489.9336170212766"/>
    <n v="5.6378350713326079E-2"/>
    <n v="6.4848172928461137E-2"/>
  </r>
  <r>
    <x v="0"/>
    <x v="0"/>
    <x v="0"/>
    <x v="0"/>
    <x v="0"/>
    <s v="Procedimientos Sancionatorios a Regulados"/>
    <x v="2"/>
    <x v="5"/>
    <s v="Asesor Legal"/>
    <x v="0"/>
    <s v="Anual"/>
    <n v="3"/>
    <n v="50"/>
    <n v="52"/>
    <n v="80"/>
    <m/>
    <n v="56.333333333333336"/>
    <s v="Sí"/>
    <n v="3"/>
    <n v="169"/>
    <n v="1489.9336170212766"/>
    <n v="0.11342787226847748"/>
    <n v="0.13046834791559445"/>
  </r>
  <r>
    <x v="0"/>
    <x v="0"/>
    <x v="0"/>
    <x v="0"/>
    <x v="0"/>
    <s v="Procedimientos Sancionatorios a Regulados"/>
    <x v="3"/>
    <x v="6"/>
    <s v="Asesor Legal"/>
    <x v="0"/>
    <s v="Trimestral"/>
    <n v="1"/>
    <n v="12"/>
    <n v="24"/>
    <n v="36"/>
    <m/>
    <n v="24"/>
    <s v="Sí"/>
    <n v="4"/>
    <n v="96"/>
    <n v="1489.9336170212766"/>
    <n v="6.4432400815229801E-2"/>
    <n v="7.4112197632527022E-2"/>
  </r>
  <r>
    <x v="0"/>
    <x v="0"/>
    <x v="0"/>
    <x v="0"/>
    <x v="0"/>
    <s v="Procedimientos Sancionatorios a Regulados"/>
    <x v="3"/>
    <x v="6"/>
    <s v="Asesor Legal"/>
    <x v="0"/>
    <s v="Anual"/>
    <n v="3"/>
    <n v="28"/>
    <n v="36"/>
    <n v="48"/>
    <m/>
    <n v="36.666666666666664"/>
    <s v="Sí"/>
    <n v="3"/>
    <n v="110"/>
    <n v="1489.9336170212766"/>
    <n v="7.3828792600784149E-2"/>
    <n v="8.4920226453937209E-2"/>
  </r>
  <r>
    <x v="0"/>
    <x v="0"/>
    <x v="0"/>
    <x v="0"/>
    <x v="0"/>
    <s v="Procedimientos Sancionatorios a Regulados"/>
    <x v="4"/>
    <x v="7"/>
    <s v="Órgano Director"/>
    <x v="0"/>
    <s v="Semestral"/>
    <n v="2"/>
    <n v="48"/>
    <n v="36"/>
    <n v="60"/>
    <m/>
    <n v="42"/>
    <s v="Sí"/>
    <n v="4"/>
    <n v="168"/>
    <n v="1489.9336170212766"/>
    <n v="0.11275670142665216"/>
    <n v="0.12969634585692227"/>
  </r>
  <r>
    <x v="0"/>
    <x v="0"/>
    <x v="0"/>
    <x v="0"/>
    <x v="0"/>
    <s v="Procedimientos Sancionatorios a Regulados"/>
    <x v="4"/>
    <x v="7"/>
    <s v="Órgano Director"/>
    <x v="0"/>
    <s v="Semestral"/>
    <n v="3"/>
    <n v="50"/>
    <n v="52"/>
    <n v="80"/>
    <m/>
    <n v="56.333333333333336"/>
    <s v="Sí"/>
    <n v="6"/>
    <n v="338"/>
    <n v="1489.9336170212766"/>
    <n v="0.22685574453695495"/>
    <n v="0.26093669583118889"/>
  </r>
  <r>
    <x v="0"/>
    <x v="0"/>
    <x v="0"/>
    <x v="0"/>
    <x v="0"/>
    <s v="Procedimientos Sancionatorios a Regulados"/>
    <x v="5"/>
    <x v="8"/>
    <s v="Asesor Legal"/>
    <x v="0"/>
    <s v="Semestral"/>
    <n v="2"/>
    <n v="12"/>
    <n v="24"/>
    <n v="36"/>
    <m/>
    <n v="24"/>
    <s v="Sí"/>
    <n v="4"/>
    <n v="96"/>
    <n v="1489.9336170212766"/>
    <n v="6.4432400815229801E-2"/>
    <n v="7.4112197632527022E-2"/>
  </r>
  <r>
    <x v="0"/>
    <x v="0"/>
    <x v="0"/>
    <x v="0"/>
    <x v="0"/>
    <s v="Procedimientos Sancionatorios a Regulados"/>
    <x v="5"/>
    <x v="8"/>
    <s v="Asesor Legal "/>
    <x v="0"/>
    <s v="Semestral"/>
    <n v="3"/>
    <n v="28"/>
    <n v="36"/>
    <n v="48"/>
    <m/>
    <n v="36.666666666666664"/>
    <s v="Sí"/>
    <n v="6"/>
    <n v="220"/>
    <n v="1489.9336170212766"/>
    <n v="0.1476575852015683"/>
    <n v="0.16984045290787442"/>
  </r>
  <r>
    <x v="0"/>
    <x v="0"/>
    <x v="0"/>
    <x v="0"/>
    <x v="0"/>
    <s v="Procedimientos Sancionatorios a Regulados"/>
    <x v="6"/>
    <x v="9"/>
    <s v="Órgano Director"/>
    <x v="0"/>
    <s v="Trimestral"/>
    <n v="2"/>
    <n v="8"/>
    <n v="10"/>
    <n v="14"/>
    <m/>
    <n v="10.333333333333334"/>
    <s v="Sí"/>
    <n v="8"/>
    <n v="82.666666666666671"/>
    <n v="1489.9336170212766"/>
    <n v="5.5483456257559002E-2"/>
    <n v="6.3818836850231611E-2"/>
  </r>
  <r>
    <x v="0"/>
    <x v="0"/>
    <x v="0"/>
    <x v="0"/>
    <x v="0"/>
    <s v="Procedimientos Sancionatorios a Regulados"/>
    <x v="6"/>
    <x v="9"/>
    <s v="Órgano Director"/>
    <x v="0"/>
    <s v="Trimestral"/>
    <n v="3"/>
    <n v="10"/>
    <n v="12"/>
    <n v="16"/>
    <m/>
    <n v="12.333333333333334"/>
    <s v="Sí"/>
    <n v="12"/>
    <n v="148"/>
    <n v="1489.9336170212766"/>
    <n v="9.9333284590145954E-2"/>
    <n v="0.11425630468347917"/>
  </r>
  <r>
    <x v="0"/>
    <x v="0"/>
    <x v="0"/>
    <x v="0"/>
    <x v="0"/>
    <s v="Procedimientos Sancionatorios a Regulados"/>
    <x v="6"/>
    <x v="10"/>
    <s v="Órgano Director"/>
    <x v="0"/>
    <s v="Trimestral"/>
    <n v="2"/>
    <n v="12"/>
    <n v="16"/>
    <n v="18"/>
    <m/>
    <n v="15.666666666666666"/>
    <s v="Sí"/>
    <n v="8"/>
    <n v="125.33333333333333"/>
    <n v="1489.9336170212766"/>
    <n v="8.4120078842105581E-2"/>
    <n v="9.6757591353576949E-2"/>
  </r>
  <r>
    <x v="0"/>
    <x v="0"/>
    <x v="0"/>
    <x v="0"/>
    <x v="0"/>
    <s v="Procedimientos Sancionatorios a Regulados"/>
    <x v="6"/>
    <x v="10"/>
    <s v="Órgano Director"/>
    <x v="0"/>
    <s v="Trimestral"/>
    <n v="2"/>
    <n v="18"/>
    <n v="24"/>
    <n v="36"/>
    <m/>
    <n v="25"/>
    <s v="Sí"/>
    <n v="8"/>
    <n v="200"/>
    <n v="1489.9336170212766"/>
    <n v="0.13423416836506211"/>
    <n v="0.15440041173443131"/>
  </r>
  <r>
    <x v="0"/>
    <x v="0"/>
    <x v="0"/>
    <x v="0"/>
    <x v="0"/>
    <s v="Procedimientos Sancionatorios a Regulados"/>
    <x v="7"/>
    <x v="11"/>
    <s v="Asesor Legal"/>
    <x v="0"/>
    <s v="Anual"/>
    <n v="2"/>
    <n v="12"/>
    <n v="16"/>
    <n v="18"/>
    <m/>
    <n v="15.666666666666666"/>
    <s v="Sí"/>
    <n v="2"/>
    <n v="31.333333333333332"/>
    <n v="1489.9336170212766"/>
    <n v="2.1030019710526395E-2"/>
    <n v="2.4189397838394237E-2"/>
  </r>
  <r>
    <x v="0"/>
    <x v="0"/>
    <x v="0"/>
    <x v="0"/>
    <x v="0"/>
    <s v="Procedimientos Sancionatorios a Regulados"/>
    <x v="7"/>
    <x v="11"/>
    <s v="Asesor Legal"/>
    <x v="0"/>
    <s v="Anual"/>
    <n v="2"/>
    <n v="18"/>
    <n v="24"/>
    <n v="36"/>
    <m/>
    <n v="25"/>
    <s v="Sí"/>
    <n v="2"/>
    <n v="50"/>
    <n v="1489.9336170212766"/>
    <n v="3.3558542091265527E-2"/>
    <n v="3.8600102933607827E-2"/>
  </r>
  <r>
    <x v="0"/>
    <x v="0"/>
    <x v="0"/>
    <x v="0"/>
    <x v="0"/>
    <s v="Procedimientos Sancionatorios a Regulados"/>
    <x v="8"/>
    <x v="12"/>
    <s v="Órgano Director"/>
    <x v="0"/>
    <s v="Trimestral"/>
    <n v="1"/>
    <n v="10"/>
    <n v="12"/>
    <n v="15"/>
    <m/>
    <n v="12.166666666666666"/>
    <s v="Sí"/>
    <n v="4"/>
    <n v="48.666666666666664"/>
    <n v="1489.9336170212766"/>
    <n v="3.2663647635498443E-2"/>
    <n v="3.7570766855378281E-2"/>
  </r>
  <r>
    <x v="0"/>
    <x v="0"/>
    <x v="0"/>
    <x v="0"/>
    <x v="0"/>
    <s v="Procedimientos Sancionatorios a Regulados"/>
    <x v="8"/>
    <x v="12"/>
    <s v="Órgano Director"/>
    <x v="0"/>
    <s v="Trimestral"/>
    <n v="1"/>
    <n v="15"/>
    <n v="18"/>
    <n v="24"/>
    <m/>
    <n v="18.5"/>
    <s v="Sí"/>
    <n v="4"/>
    <n v="74"/>
    <n v="1489.9336170212766"/>
    <n v="4.9666642295072977E-2"/>
    <n v="5.7128152341739583E-2"/>
  </r>
  <r>
    <x v="0"/>
    <x v="0"/>
    <x v="0"/>
    <x v="0"/>
    <x v="0"/>
    <s v="Procedimientos Sancionatorios a Regulados"/>
    <x v="8"/>
    <x v="13"/>
    <s v="Responsable Gestión Institucional"/>
    <x v="0"/>
    <s v="Trimestral"/>
    <n v="1"/>
    <n v="2"/>
    <n v="3"/>
    <n v="4"/>
    <m/>
    <n v="3"/>
    <s v="Sí"/>
    <n v="4"/>
    <n v="12"/>
    <n v="1489.9336170212766"/>
    <n v="8.0540501019037251E-3"/>
    <n v="9.2640247040658777E-3"/>
  </r>
  <r>
    <x v="0"/>
    <x v="0"/>
    <x v="0"/>
    <x v="0"/>
    <x v="0"/>
    <s v="Procedimientos Sancionatorios a Regulados"/>
    <x v="8"/>
    <x v="13"/>
    <s v="Responsable Gestión Institucional"/>
    <x v="0"/>
    <s v="Trimestral"/>
    <n v="2"/>
    <n v="4"/>
    <n v="6"/>
    <n v="8"/>
    <m/>
    <n v="6"/>
    <s v="Sí"/>
    <n v="8"/>
    <n v="48"/>
    <n v="1489.9336170212766"/>
    <n v="3.2216200407614901E-2"/>
    <n v="3.7056098816263511E-2"/>
  </r>
  <r>
    <x v="0"/>
    <x v="0"/>
    <x v="0"/>
    <x v="0"/>
    <x v="0"/>
    <s v="Procedimientos Sancionatorios a Regulados"/>
    <x v="9"/>
    <x v="14"/>
    <s v="Órgano Director"/>
    <x v="0"/>
    <s v="Trimestral"/>
    <n v="1"/>
    <n v="8"/>
    <n v="12"/>
    <n v="52"/>
    <m/>
    <n v="18"/>
    <s v="Sí"/>
    <n v="4"/>
    <n v="72"/>
    <n v="1489.9336170212766"/>
    <n v="4.8324300611422358E-2"/>
    <n v="5.5584148224395273E-2"/>
  </r>
  <r>
    <x v="0"/>
    <x v="0"/>
    <x v="0"/>
    <x v="0"/>
    <x v="0"/>
    <s v="Procedimientos Sancionatorios a Regulados"/>
    <x v="9"/>
    <x v="14"/>
    <s v="Órgano Director"/>
    <x v="0"/>
    <s v="Trimestral"/>
    <n v="1"/>
    <n v="40"/>
    <n v="48"/>
    <n v="80"/>
    <m/>
    <n v="52"/>
    <s v="Sí"/>
    <n v="4"/>
    <n v="208"/>
    <n v="1489.9336170212766"/>
    <n v="0.13960353509966458"/>
    <n v="0.16057642820380855"/>
  </r>
  <r>
    <x v="0"/>
    <x v="0"/>
    <x v="0"/>
    <x v="0"/>
    <x v="0"/>
    <s v="Procedimientos Sancionatorios a Regulados"/>
    <x v="9"/>
    <x v="15"/>
    <s v="Órgano Director"/>
    <x v="0"/>
    <s v="Trimestral"/>
    <n v="1"/>
    <n v="10"/>
    <n v="12"/>
    <n v="40"/>
    <m/>
    <n v="16.333333333333332"/>
    <s v="Sí"/>
    <n v="4"/>
    <n v="65.333333333333329"/>
    <n v="1489.9336170212766"/>
    <n v="4.3849828332586951E-2"/>
    <n v="5.0437467833247554E-2"/>
  </r>
  <r>
    <x v="0"/>
    <x v="0"/>
    <x v="0"/>
    <x v="0"/>
    <x v="0"/>
    <s v="Procedimientos Sancionatorios a Regulados"/>
    <x v="9"/>
    <x v="15"/>
    <s v="Órgano Director"/>
    <x v="0"/>
    <s v="Trimestral"/>
    <n v="1"/>
    <n v="18"/>
    <n v="24"/>
    <n v="45"/>
    <m/>
    <n v="26.5"/>
    <s v="Sí"/>
    <n v="4"/>
    <n v="106"/>
    <n v="1489.9336170212766"/>
    <n v="7.1144109233482911E-2"/>
    <n v="8.183221821924859E-2"/>
  </r>
  <r>
    <x v="0"/>
    <x v="0"/>
    <x v="0"/>
    <x v="0"/>
    <x v="0"/>
    <s v="Procedimientos Sancionatorios a Regulados"/>
    <x v="10"/>
    <x v="16"/>
    <s v="Asesor Legal"/>
    <x v="0"/>
    <s v="Trimestral"/>
    <n v="1"/>
    <n v="48"/>
    <n v="36"/>
    <n v="50"/>
    <m/>
    <n v="40.333333333333336"/>
    <s v="Sí"/>
    <n v="4"/>
    <n v="161.33333333333334"/>
    <n v="1489.9336170212766"/>
    <n v="0.10828222914781677"/>
    <n v="0.12454966546577459"/>
  </r>
  <r>
    <x v="0"/>
    <x v="0"/>
    <x v="0"/>
    <x v="0"/>
    <x v="0"/>
    <s v="Procedimientos Sancionatorios a Regulados"/>
    <x v="10"/>
    <x v="16"/>
    <s v="Asesor Legal "/>
    <x v="0"/>
    <s v="Trimestral"/>
    <n v="1"/>
    <n v="36"/>
    <n v="50"/>
    <n v="90"/>
    <m/>
    <n v="54.333333333333336"/>
    <s v="Sí"/>
    <n v="4"/>
    <n v="217.33333333333334"/>
    <n v="1489.9336170212766"/>
    <n v="0.14586779629003416"/>
    <n v="0.16778178075141537"/>
  </r>
  <r>
    <x v="0"/>
    <x v="0"/>
    <x v="0"/>
    <x v="0"/>
    <x v="0"/>
    <s v="Procedimientos Sancionatorios a Regulados"/>
    <x v="11"/>
    <x v="17"/>
    <s v="Asesor Legal"/>
    <x v="0"/>
    <s v="Trimestral"/>
    <n v="1"/>
    <n v="8"/>
    <n v="10"/>
    <n v="24"/>
    <m/>
    <n v="12"/>
    <s v="Sí"/>
    <n v="4"/>
    <n v="48"/>
    <n v="1489.9336170212766"/>
    <n v="3.2216200407614901E-2"/>
    <n v="3.7056098816263511E-2"/>
  </r>
  <r>
    <x v="0"/>
    <x v="0"/>
    <x v="0"/>
    <x v="0"/>
    <x v="0"/>
    <s v="Procedimientos Sancionatorios a Regulados"/>
    <x v="11"/>
    <x v="17"/>
    <s v="Asesor Legal "/>
    <x v="0"/>
    <s v="Trimestral"/>
    <n v="2"/>
    <n v="10"/>
    <n v="12"/>
    <n v="36"/>
    <m/>
    <n v="15.666666666666666"/>
    <s v="Sí"/>
    <n v="8"/>
    <n v="125.33333333333333"/>
    <n v="1489.9336170212766"/>
    <n v="8.4120078842105581E-2"/>
    <n v="9.6757591353576949E-2"/>
  </r>
  <r>
    <x v="0"/>
    <x v="0"/>
    <x v="0"/>
    <x v="0"/>
    <x v="0"/>
    <s v="Procedimientos Sancionatorios a Regulados"/>
    <x v="11"/>
    <x v="18"/>
    <s v="Asesor Legal"/>
    <x v="0"/>
    <s v="Trimestral"/>
    <n v="1"/>
    <n v="12"/>
    <n v="18"/>
    <n v="32"/>
    <m/>
    <n v="19.333333333333332"/>
    <s v="Sí"/>
    <n v="4"/>
    <n v="77.333333333333329"/>
    <n v="1489.9336170212766"/>
    <n v="5.1903878434490673E-2"/>
    <n v="5.9701492537313432E-2"/>
  </r>
  <r>
    <x v="0"/>
    <x v="0"/>
    <x v="0"/>
    <x v="0"/>
    <x v="0"/>
    <s v="Procedimientos Sancionatorios a Regulados"/>
    <x v="11"/>
    <x v="18"/>
    <s v="Asesor Legal "/>
    <x v="0"/>
    <s v="Trimestral"/>
    <n v="2"/>
    <n v="15"/>
    <n v="20"/>
    <n v="48"/>
    <m/>
    <n v="23.833333333333332"/>
    <s v="Sí"/>
    <n v="8"/>
    <n v="190.66666666666666"/>
    <n v="1489.9336170212766"/>
    <n v="0.12796990717469253"/>
    <n v="0.14719505918682449"/>
  </r>
  <r>
    <x v="0"/>
    <x v="0"/>
    <x v="0"/>
    <x v="0"/>
    <x v="0"/>
    <s v="Procedimientos Sancionatorios a Regulados"/>
    <x v="12"/>
    <x v="19"/>
    <s v="Asesor Legal"/>
    <x v="0"/>
    <s v="Trimestral"/>
    <n v="1"/>
    <n v="24"/>
    <n v="36"/>
    <n v="48"/>
    <m/>
    <n v="36"/>
    <s v="Sí"/>
    <n v="4"/>
    <n v="144"/>
    <n v="1489.9336170212766"/>
    <n v="9.6648601222844716E-2"/>
    <n v="0.11116829644879055"/>
  </r>
  <r>
    <x v="0"/>
    <x v="0"/>
    <x v="0"/>
    <x v="0"/>
    <x v="0"/>
    <s v="Procedimientos Sancionatorios a Regulados"/>
    <x v="12"/>
    <x v="19"/>
    <s v="Asesor Legal"/>
    <x v="0"/>
    <s v="Trimestral"/>
    <n v="1"/>
    <n v="48"/>
    <n v="72"/>
    <n v="96"/>
    <m/>
    <n v="72"/>
    <s v="Sí"/>
    <n v="4"/>
    <n v="288"/>
    <n v="1489.9336170212766"/>
    <n v="0.19329720244568943"/>
    <n v="0.22233659289758109"/>
  </r>
  <r>
    <x v="0"/>
    <x v="0"/>
    <x v="0"/>
    <x v="0"/>
    <x v="0"/>
    <s v="Procedimientos Sancionatorios a Regulados"/>
    <x v="13"/>
    <x v="20"/>
    <s v="Asesor Legal "/>
    <x v="0"/>
    <s v="Trimestral"/>
    <n v="1"/>
    <n v="24"/>
    <n v="36"/>
    <n v="48"/>
    <m/>
    <n v="36"/>
    <s v="Sí"/>
    <n v="4"/>
    <n v="144"/>
    <n v="1489.9336170212766"/>
    <n v="9.6648601222844716E-2"/>
    <n v="0.11116829644879055"/>
  </r>
  <r>
    <x v="0"/>
    <x v="0"/>
    <x v="0"/>
    <x v="0"/>
    <x v="0"/>
    <s v="Procedimientos Sancionatorios a Regulados"/>
    <x v="13"/>
    <x v="21"/>
    <s v="Asesor Legal "/>
    <x v="0"/>
    <s v="Trimestral"/>
    <n v="1"/>
    <n v="36"/>
    <n v="48"/>
    <n v="50"/>
    <m/>
    <n v="46.333333333333336"/>
    <s v="Sí"/>
    <n v="4"/>
    <n v="185.33333333333334"/>
    <n v="1489.9336170212766"/>
    <n v="0.12439032935162422"/>
    <n v="0.14307771487390636"/>
  </r>
  <r>
    <x v="0"/>
    <x v="0"/>
    <x v="0"/>
    <x v="0"/>
    <x v="0"/>
    <s v="Procedimientos Sancionatorios a Regulados"/>
    <x v="13"/>
    <x v="22"/>
    <s v="Asesor Legal "/>
    <x v="0"/>
    <s v="Trimestral"/>
    <n v="1"/>
    <n v="24"/>
    <n v="36"/>
    <n v="48"/>
    <m/>
    <n v="36"/>
    <s v="Sí"/>
    <n v="4"/>
    <n v="144"/>
    <n v="1489.9336170212766"/>
    <n v="9.6648601222844716E-2"/>
    <n v="0.11116829644879055"/>
  </r>
  <r>
    <x v="0"/>
    <x v="0"/>
    <x v="0"/>
    <x v="0"/>
    <x v="0"/>
    <s v="Procedimientos Sancionatorios a Regulados"/>
    <x v="13"/>
    <x v="22"/>
    <s v="Asesor Legal "/>
    <x v="0"/>
    <s v="Trimestral"/>
    <n v="1"/>
    <n v="36"/>
    <n v="48"/>
    <n v="50"/>
    <m/>
    <n v="46.333333333333336"/>
    <s v="Sí"/>
    <n v="4"/>
    <n v="185.33333333333334"/>
    <n v="1489.9336170212766"/>
    <n v="0.12439032935162422"/>
    <n v="0.14307771487390636"/>
  </r>
  <r>
    <x v="0"/>
    <x v="0"/>
    <x v="0"/>
    <x v="0"/>
    <x v="0"/>
    <s v="Procedimientos Sancionatorios a Regulados"/>
    <x v="14"/>
    <x v="23"/>
    <s v="Asesor Legal"/>
    <x v="0"/>
    <s v="Trimestral"/>
    <n v="1"/>
    <n v="8"/>
    <n v="12"/>
    <n v="24"/>
    <m/>
    <n v="13.333333333333334"/>
    <s v="Sí"/>
    <n v="4"/>
    <n v="53.333333333333336"/>
    <n v="1489.9336170212766"/>
    <n v="3.579577823068323E-2"/>
    <n v="4.1173443129181683E-2"/>
  </r>
  <r>
    <x v="0"/>
    <x v="0"/>
    <x v="0"/>
    <x v="0"/>
    <x v="0"/>
    <s v="Procedimientos Sancionatorios a Regulados"/>
    <x v="14"/>
    <x v="24"/>
    <s v="Asesor Legal "/>
    <x v="0"/>
    <s v="Trimestral"/>
    <n v="1"/>
    <n v="12"/>
    <n v="18"/>
    <n v="36"/>
    <m/>
    <n v="20"/>
    <s v="Sí"/>
    <n v="4"/>
    <n v="80"/>
    <n v="1489.9336170212766"/>
    <n v="5.3693667346024841E-2"/>
    <n v="6.1760164693772518E-2"/>
  </r>
  <r>
    <x v="0"/>
    <x v="0"/>
    <x v="0"/>
    <x v="0"/>
    <x v="0"/>
    <s v="Procedimientos Sancionatorios a Regulados"/>
    <x v="15"/>
    <x v="25"/>
    <s v="Asesor Legal"/>
    <x v="0"/>
    <s v="Trimestral"/>
    <n v="1"/>
    <n v="8"/>
    <n v="12"/>
    <n v="48"/>
    <m/>
    <n v="17.333333333333332"/>
    <s v="Sí"/>
    <n v="4"/>
    <n v="69.333333333333329"/>
    <n v="1489.9336170212766"/>
    <n v="4.653451169988819E-2"/>
    <n v="5.352547606793618E-2"/>
  </r>
  <r>
    <x v="0"/>
    <x v="0"/>
    <x v="0"/>
    <x v="0"/>
    <x v="0"/>
    <s v="Procedimientos Sancionatorios a Regulados"/>
    <x v="15"/>
    <x v="25"/>
    <s v="Asesor Legal"/>
    <x v="0"/>
    <s v="Trimestral"/>
    <n v="1"/>
    <n v="16"/>
    <n v="28"/>
    <n v="72"/>
    <m/>
    <n v="33.333333333333336"/>
    <s v="Sí"/>
    <n v="4"/>
    <n v="133.33333333333334"/>
    <n v="1489.9336170212766"/>
    <n v="8.9489445576708071E-2"/>
    <n v="0.1029336078229542"/>
  </r>
  <r>
    <x v="0"/>
    <x v="0"/>
    <x v="0"/>
    <x v="0"/>
    <x v="0"/>
    <s v="Procedimientos Sancionatorios a Regulados"/>
    <x v="16"/>
    <x v="26"/>
    <s v="Asesor Legal"/>
    <x v="0"/>
    <s v="Semestral"/>
    <n v="1"/>
    <n v="4"/>
    <n v="8"/>
    <n v="10"/>
    <m/>
    <n v="7.666666666666667"/>
    <s v="Sí"/>
    <n v="2"/>
    <n v="15.333333333333334"/>
    <n v="1489.9336170212766"/>
    <n v="1.0291286241321428E-2"/>
    <n v="1.1837364899639734E-2"/>
  </r>
  <r>
    <x v="0"/>
    <x v="0"/>
    <x v="0"/>
    <x v="0"/>
    <x v="0"/>
    <s v="Procedimientos Sancionatorios a Regulados"/>
    <x v="16"/>
    <x v="27"/>
    <s v="Asesor Legal "/>
    <x v="0"/>
    <s v="Semestral"/>
    <n v="1"/>
    <n v="6"/>
    <n v="12"/>
    <n v="16"/>
    <m/>
    <n v="11.666666666666666"/>
    <s v="Sí"/>
    <n v="2"/>
    <n v="23.333333333333332"/>
    <n v="1489.9336170212766"/>
    <n v="1.5660652975923912E-2"/>
    <n v="1.8013381369016986E-2"/>
  </r>
  <r>
    <x v="0"/>
    <x v="0"/>
    <x v="0"/>
    <x v="0"/>
    <x v="0"/>
    <s v="Procedimientos Sancionatorios a Regulados"/>
    <x v="17"/>
    <x v="28"/>
    <s v="Asesor Legal"/>
    <x v="0"/>
    <s v="Anual"/>
    <n v="3"/>
    <n v="36"/>
    <n v="48"/>
    <n v="80"/>
    <m/>
    <n v="51.333333333333336"/>
    <s v="Sí"/>
    <n v="3"/>
    <n v="154"/>
    <n v="1489.9336170212766"/>
    <n v="0.10336030964109781"/>
    <n v="0.1188883170355121"/>
  </r>
  <r>
    <x v="0"/>
    <x v="0"/>
    <x v="0"/>
    <x v="0"/>
    <x v="0"/>
    <s v="Procedimientos Sancionatorios a Regulados"/>
    <x v="17"/>
    <x v="28"/>
    <s v="Asesor Legal "/>
    <x v="0"/>
    <s v="Anual"/>
    <n v="3"/>
    <n v="48"/>
    <n v="60"/>
    <n v="90"/>
    <m/>
    <n v="63"/>
    <s v="Sí"/>
    <n v="3"/>
    <n v="189"/>
    <n v="1489.9336170212766"/>
    <n v="0.12685128910498369"/>
    <n v="0.14590838908903758"/>
  </r>
  <r>
    <x v="1"/>
    <x v="1"/>
    <x v="0"/>
    <x v="0"/>
    <x v="0"/>
    <s v="Procedimientos Sancionatorios a Regulados"/>
    <x v="1"/>
    <x v="29"/>
    <s v="Aprobador Legal"/>
    <x v="0"/>
    <s v="Semestral"/>
    <n v="3"/>
    <n v="3"/>
    <n v="6"/>
    <n v="8"/>
    <m/>
    <n v="5.833333333333333"/>
    <s v="Sí"/>
    <n v="6"/>
    <n v="35"/>
    <n v="1489.9336170212766"/>
    <n v="2.3490979463885866E-2"/>
    <n v="2.7020072053525475E-2"/>
  </r>
  <r>
    <x v="1"/>
    <x v="1"/>
    <x v="0"/>
    <x v="0"/>
    <x v="0"/>
    <s v="Procedimientos Sancionatorios a Regulados"/>
    <x v="1"/>
    <x v="30"/>
    <s v="Aprobador Legal"/>
    <x v="0"/>
    <s v="Anual"/>
    <n v="1"/>
    <n v="6"/>
    <n v="8"/>
    <n v="10"/>
    <m/>
    <n v="8"/>
    <s v="Sí"/>
    <n v="1"/>
    <n v="8"/>
    <n v="1489.9336170212766"/>
    <n v="5.3693667346024843E-3"/>
    <n v="6.1760164693772527E-3"/>
  </r>
  <r>
    <x v="1"/>
    <x v="1"/>
    <x v="0"/>
    <x v="0"/>
    <x v="0"/>
    <s v="Procedimientos Sancionatorios a Regulados"/>
    <x v="1"/>
    <x v="31"/>
    <s v="Aprobador Legal"/>
    <x v="0"/>
    <s v="Semestral"/>
    <n v="1"/>
    <n v="2"/>
    <n v="4"/>
    <n v="8"/>
    <m/>
    <n v="4.333333333333333"/>
    <s v="Sí"/>
    <n v="2"/>
    <n v="8.6666666666666661"/>
    <n v="1489.9336170212766"/>
    <n v="5.8168139624860237E-3"/>
    <n v="6.6906845084920225E-3"/>
  </r>
  <r>
    <x v="1"/>
    <x v="1"/>
    <x v="0"/>
    <x v="0"/>
    <x v="0"/>
    <s v="Procedimientos Sancionatorios a Regulados"/>
    <x v="1"/>
    <x v="32"/>
    <s v="Aprobador Legal"/>
    <x v="0"/>
    <s v="Semestral"/>
    <n v="1"/>
    <n v="2"/>
    <n v="4"/>
    <n v="8"/>
    <m/>
    <n v="4.333333333333333"/>
    <s v="Sí"/>
    <n v="2"/>
    <n v="8.6666666666666661"/>
    <n v="1489.9336170212766"/>
    <n v="5.8168139624860237E-3"/>
    <n v="6.6906845084920225E-3"/>
  </r>
  <r>
    <x v="1"/>
    <x v="1"/>
    <x v="0"/>
    <x v="0"/>
    <x v="0"/>
    <s v="Procedimientos Sancionatorios a Regulados"/>
    <x v="1"/>
    <x v="33"/>
    <s v="Aprobador Legal"/>
    <x v="0"/>
    <s v="Semestral"/>
    <n v="1"/>
    <n v="2"/>
    <n v="4"/>
    <n v="8"/>
    <m/>
    <n v="4.333333333333333"/>
    <s v="Sí"/>
    <n v="2"/>
    <n v="8.6666666666666661"/>
    <n v="1489.9336170212766"/>
    <n v="5.8168139624860237E-3"/>
    <n v="6.6906845084920225E-3"/>
  </r>
  <r>
    <x v="1"/>
    <x v="1"/>
    <x v="0"/>
    <x v="0"/>
    <x v="0"/>
    <s v="Procedimientos Sancionatorios a Regulados"/>
    <x v="1"/>
    <x v="34"/>
    <s v="Aprobador Legal"/>
    <x v="0"/>
    <s v="Semanal"/>
    <n v="1"/>
    <n v="2"/>
    <n v="4"/>
    <n v="8"/>
    <m/>
    <n v="4.333333333333333"/>
    <s v="Sí"/>
    <n v="50"/>
    <n v="216.66666666666666"/>
    <n v="1489.9336170212766"/>
    <n v="0.14542034906215059"/>
    <n v="0.16726711271230055"/>
  </r>
  <r>
    <x v="1"/>
    <x v="1"/>
    <x v="0"/>
    <x v="0"/>
    <x v="0"/>
    <s v="Procedimientos Sancionatorios a Regulados"/>
    <x v="4"/>
    <x v="35"/>
    <s v="Aprobador Legal"/>
    <x v="0"/>
    <s v="Semestral"/>
    <n v="2"/>
    <n v="2"/>
    <n v="4"/>
    <n v="8"/>
    <m/>
    <n v="4.333333333333333"/>
    <s v="Sí"/>
    <n v="4"/>
    <n v="17.333333333333332"/>
    <n v="1489.9336170212766"/>
    <n v="1.1633627924972047E-2"/>
    <n v="1.3381369016984045E-2"/>
  </r>
  <r>
    <x v="1"/>
    <x v="1"/>
    <x v="0"/>
    <x v="0"/>
    <x v="0"/>
    <s v="Procedimientos Sancionatorios a Regulados"/>
    <x v="4"/>
    <x v="36"/>
    <s v="Aprobador Legal"/>
    <x v="0"/>
    <s v="Semestral"/>
    <n v="1"/>
    <n v="2"/>
    <n v="4"/>
    <n v="8"/>
    <m/>
    <n v="4.333333333333333"/>
    <s v="Sí"/>
    <n v="2"/>
    <n v="8.6666666666666661"/>
    <n v="1489.9336170212766"/>
    <n v="5.8168139624860237E-3"/>
    <n v="6.6906845084920225E-3"/>
  </r>
  <r>
    <x v="1"/>
    <x v="1"/>
    <x v="0"/>
    <x v="0"/>
    <x v="0"/>
    <s v="Procedimientos Sancionatorios a Regulados"/>
    <x v="5"/>
    <x v="37"/>
    <s v="Aprobador Legal"/>
    <x v="0"/>
    <s v="Semestral"/>
    <n v="2"/>
    <n v="2"/>
    <n v="4"/>
    <n v="8"/>
    <m/>
    <n v="4.333333333333333"/>
    <s v="Sí"/>
    <n v="4"/>
    <n v="17.333333333333332"/>
    <n v="1489.9336170212766"/>
    <n v="1.1633627924972047E-2"/>
    <n v="1.3381369016984045E-2"/>
  </r>
  <r>
    <x v="1"/>
    <x v="1"/>
    <x v="0"/>
    <x v="0"/>
    <x v="0"/>
    <s v="Procedimientos Sancionatorios a Regulados"/>
    <x v="5"/>
    <x v="38"/>
    <s v="Aprobador Legal"/>
    <x v="0"/>
    <s v="Semestral"/>
    <n v="1"/>
    <n v="2"/>
    <n v="4"/>
    <n v="8"/>
    <m/>
    <n v="4.333333333333333"/>
    <s v="Sí"/>
    <n v="2"/>
    <n v="8.6666666666666661"/>
    <n v="1489.9336170212766"/>
    <n v="5.8168139624860237E-3"/>
    <n v="6.6906845084920225E-3"/>
  </r>
  <r>
    <x v="1"/>
    <x v="1"/>
    <x v="0"/>
    <x v="0"/>
    <x v="0"/>
    <s v="Procedimientos Sancionatorios a Regulados"/>
    <x v="7"/>
    <x v="39"/>
    <s v="Aprobador Legal"/>
    <x v="0"/>
    <s v="Anual"/>
    <n v="1"/>
    <n v="3"/>
    <n v="5"/>
    <n v="9"/>
    <m/>
    <n v="5.333333333333333"/>
    <s v="Sí"/>
    <n v="1"/>
    <n v="5.333333333333333"/>
    <n v="1489.9336170212766"/>
    <n v="3.5795778230683223E-3"/>
    <n v="4.1173443129181673E-3"/>
  </r>
  <r>
    <x v="1"/>
    <x v="1"/>
    <x v="0"/>
    <x v="0"/>
    <x v="0"/>
    <s v="Procedimientos Sancionatorios a Regulados"/>
    <x v="7"/>
    <x v="40"/>
    <s v="Aprobador Legal"/>
    <x v="0"/>
    <s v="Anual"/>
    <n v="1"/>
    <n v="4"/>
    <n v="8"/>
    <n v="10"/>
    <m/>
    <n v="7.666666666666667"/>
    <s v="Sí"/>
    <n v="1"/>
    <n v="7.666666666666667"/>
    <n v="1489.9336170212766"/>
    <n v="5.1456431206607142E-3"/>
    <n v="5.9186824498198669E-3"/>
  </r>
  <r>
    <x v="1"/>
    <x v="1"/>
    <x v="0"/>
    <x v="0"/>
    <x v="0"/>
    <s v="Procedimientos Sancionatorios a Regulados"/>
    <x v="8"/>
    <x v="41"/>
    <s v="Aprobador Legal"/>
    <x v="0"/>
    <s v="Cuatrimestral"/>
    <n v="1"/>
    <n v="2"/>
    <n v="4"/>
    <n v="8"/>
    <m/>
    <n v="4.333333333333333"/>
    <s v="Sí"/>
    <n v="3"/>
    <n v="13"/>
    <n v="1489.9336170212766"/>
    <n v="8.7252209437290364E-3"/>
    <n v="1.0036026762738034E-2"/>
  </r>
  <r>
    <x v="1"/>
    <x v="1"/>
    <x v="0"/>
    <x v="0"/>
    <x v="0"/>
    <s v="Procedimientos Sancionatorios a Regulados"/>
    <x v="8"/>
    <x v="42"/>
    <s v="Aprobador Legal"/>
    <x v="0"/>
    <s v="Cuatrimestral"/>
    <n v="2"/>
    <n v="3"/>
    <n v="5"/>
    <n v="9"/>
    <m/>
    <n v="5.333333333333333"/>
    <s v="Sí"/>
    <n v="6"/>
    <n v="32"/>
    <n v="1489.9336170212766"/>
    <n v="2.1477466938409937E-2"/>
    <n v="2.4704065877509011E-2"/>
  </r>
  <r>
    <x v="1"/>
    <x v="1"/>
    <x v="0"/>
    <x v="0"/>
    <x v="0"/>
    <s v="Procedimientos Sancionatorios a Regulados"/>
    <x v="8"/>
    <x v="43"/>
    <s v="Aproabador Legal"/>
    <x v="0"/>
    <s v="Cuatrimestral"/>
    <n v="1"/>
    <n v="2"/>
    <n v="4"/>
    <n v="8"/>
    <m/>
    <n v="4.333333333333333"/>
    <s v="Sí"/>
    <n v="3"/>
    <n v="13"/>
    <n v="1489.9336170212766"/>
    <n v="8.7252209437290364E-3"/>
    <n v="1.0036026762738034E-2"/>
  </r>
  <r>
    <x v="1"/>
    <x v="1"/>
    <x v="0"/>
    <x v="0"/>
    <x v="0"/>
    <s v="Procedimientos Sancionatorios a Regulados"/>
    <x v="8"/>
    <x v="44"/>
    <s v="Aprobador Legal"/>
    <x v="0"/>
    <s v="Cuatrimestral"/>
    <n v="2"/>
    <n v="2"/>
    <n v="4"/>
    <n v="8"/>
    <m/>
    <n v="4.333333333333333"/>
    <s v="Sí"/>
    <n v="6"/>
    <n v="26"/>
    <n v="1489.9336170212766"/>
    <n v="1.7450441887458073E-2"/>
    <n v="2.0072053525476068E-2"/>
  </r>
  <r>
    <x v="1"/>
    <x v="1"/>
    <x v="0"/>
    <x v="0"/>
    <x v="0"/>
    <s v="Procedimientos Sancionatorios a Regulados"/>
    <x v="9"/>
    <x v="45"/>
    <s v="Aprobador Legal"/>
    <x v="0"/>
    <s v="Semestral"/>
    <n v="3"/>
    <n v="1"/>
    <n v="3"/>
    <n v="5"/>
    <m/>
    <n v="3"/>
    <s v="Sí"/>
    <n v="6"/>
    <n v="18"/>
    <n v="1489.9336170212766"/>
    <n v="1.2081075152855589E-2"/>
    <n v="1.3896037056098818E-2"/>
  </r>
  <r>
    <x v="1"/>
    <x v="1"/>
    <x v="0"/>
    <x v="0"/>
    <x v="0"/>
    <s v="Procedimientos Sancionatorios a Regulados"/>
    <x v="9"/>
    <x v="46"/>
    <s v="Aprobador Legal"/>
    <x v="0"/>
    <s v="Semestral"/>
    <n v="1"/>
    <n v="1"/>
    <n v="3"/>
    <n v="5"/>
    <m/>
    <n v="3"/>
    <s v="Sí"/>
    <n v="2"/>
    <n v="6"/>
    <n v="1489.9336170212766"/>
    <n v="4.0270250509518626E-3"/>
    <n v="4.6320123520329388E-3"/>
  </r>
  <r>
    <x v="1"/>
    <x v="1"/>
    <x v="0"/>
    <x v="0"/>
    <x v="0"/>
    <s v="Procedimientos Sancionatorios a Regulados"/>
    <x v="10"/>
    <x v="47"/>
    <s v="Aprobador Legal"/>
    <x v="0"/>
    <s v="Semestral"/>
    <n v="3"/>
    <n v="3"/>
    <n v="6"/>
    <n v="8"/>
    <m/>
    <n v="5.833333333333333"/>
    <s v="Sí"/>
    <n v="6"/>
    <n v="35"/>
    <n v="1489.9336170212766"/>
    <n v="2.3490979463885866E-2"/>
    <n v="2.7020072053525475E-2"/>
  </r>
  <r>
    <x v="1"/>
    <x v="1"/>
    <x v="0"/>
    <x v="0"/>
    <x v="0"/>
    <s v="Procedimientos Sancionatorios a Regulados"/>
    <x v="10"/>
    <x v="48"/>
    <s v="Aprobador Legal"/>
    <x v="0"/>
    <s v="Semestral"/>
    <n v="3"/>
    <n v="3"/>
    <n v="8"/>
    <n v="10"/>
    <m/>
    <n v="7.5"/>
    <s v="Sí"/>
    <n v="6"/>
    <n v="45"/>
    <n v="1489.9336170212766"/>
    <n v="3.0202687882138972E-2"/>
    <n v="3.4740092640247043E-2"/>
  </r>
  <r>
    <x v="1"/>
    <x v="1"/>
    <x v="0"/>
    <x v="0"/>
    <x v="0"/>
    <s v="Procedimientos Sancionatorios a Regulados"/>
    <x v="10"/>
    <x v="49"/>
    <s v="Comité de Cumplimiento"/>
    <x v="0"/>
    <s v="Semestral"/>
    <n v="3"/>
    <n v="2"/>
    <n v="5"/>
    <n v="8"/>
    <m/>
    <n v="5"/>
    <s v="Sí"/>
    <n v="6"/>
    <n v="30"/>
    <n v="1489.9336170212766"/>
    <n v="2.0135125254759315E-2"/>
    <n v="2.3160061760164694E-2"/>
  </r>
  <r>
    <x v="1"/>
    <x v="1"/>
    <x v="0"/>
    <x v="0"/>
    <x v="0"/>
    <s v="Procedimientos Sancionatorios a Regulados"/>
    <x v="10"/>
    <x v="50"/>
    <s v="Comité de Cumplimiento"/>
    <x v="0"/>
    <s v="Semestral"/>
    <n v="3"/>
    <n v="2"/>
    <n v="5"/>
    <n v="8"/>
    <m/>
    <n v="5"/>
    <s v="Sí"/>
    <n v="6"/>
    <n v="30"/>
    <n v="1489.9336170212766"/>
    <n v="2.0135125254759315E-2"/>
    <n v="2.3160061760164694E-2"/>
  </r>
  <r>
    <x v="1"/>
    <x v="1"/>
    <x v="0"/>
    <x v="0"/>
    <x v="0"/>
    <s v="Procedimientos Sancionatorios a Regulados"/>
    <x v="11"/>
    <x v="51"/>
    <s v="Aprobador Legal"/>
    <x v="0"/>
    <s v="Semestral"/>
    <n v="1"/>
    <n v="1"/>
    <n v="3"/>
    <n v="5"/>
    <m/>
    <n v="3"/>
    <s v="Sí"/>
    <n v="2"/>
    <n v="6"/>
    <n v="1489.9336170212766"/>
    <n v="4.0270250509518626E-3"/>
    <n v="4.6320123520329388E-3"/>
  </r>
  <r>
    <x v="1"/>
    <x v="1"/>
    <x v="0"/>
    <x v="0"/>
    <x v="0"/>
    <s v="Procedimientos Sancionatorios a Regulados"/>
    <x v="11"/>
    <x v="52"/>
    <s v="Aprobador Legal"/>
    <x v="0"/>
    <s v="Semestral"/>
    <n v="1"/>
    <n v="1"/>
    <n v="3"/>
    <n v="5"/>
    <m/>
    <n v="3"/>
    <s v="Sí"/>
    <n v="2"/>
    <n v="6"/>
    <n v="1489.9336170212766"/>
    <n v="4.0270250509518626E-3"/>
    <n v="4.6320123520329388E-3"/>
  </r>
  <r>
    <x v="1"/>
    <x v="1"/>
    <x v="0"/>
    <x v="0"/>
    <x v="0"/>
    <s v="Procedimientos Sancionatorios a Regulados"/>
    <x v="11"/>
    <x v="53"/>
    <s v="Aprobador Legal"/>
    <x v="0"/>
    <s v="Semestral"/>
    <n v="1"/>
    <n v="1"/>
    <n v="3"/>
    <n v="5"/>
    <m/>
    <n v="3"/>
    <s v="Sí"/>
    <n v="2"/>
    <n v="6"/>
    <n v="1489.9336170212766"/>
    <n v="4.0270250509518626E-3"/>
    <n v="4.6320123520329388E-3"/>
  </r>
  <r>
    <x v="1"/>
    <x v="1"/>
    <x v="0"/>
    <x v="0"/>
    <x v="0"/>
    <s v="Procedimientos Sancionatorios a Regulados"/>
    <x v="11"/>
    <x v="54"/>
    <s v="Aprobador Legal"/>
    <x v="0"/>
    <s v="Semestral"/>
    <n v="1"/>
    <n v="1"/>
    <n v="3"/>
    <n v="5"/>
    <m/>
    <n v="3"/>
    <s v="Sí"/>
    <n v="2"/>
    <n v="6"/>
    <n v="1489.9336170212766"/>
    <n v="4.0270250509518626E-3"/>
    <n v="4.6320123520329388E-3"/>
  </r>
  <r>
    <x v="1"/>
    <x v="1"/>
    <x v="0"/>
    <x v="0"/>
    <x v="0"/>
    <s v="Procedimientos Sancionatorios a Regulados"/>
    <x v="12"/>
    <x v="19"/>
    <s v="Aprobador Legal"/>
    <x v="0"/>
    <s v="Mensual"/>
    <n v="3"/>
    <n v="3"/>
    <n v="8"/>
    <n v="12"/>
    <m/>
    <n v="7.833333333333333"/>
    <s v="Sí"/>
    <n v="36"/>
    <n v="282"/>
    <n v="1489.9336170212766"/>
    <n v="0.18927017739473756"/>
    <n v="0.21770458054554814"/>
  </r>
  <r>
    <x v="1"/>
    <x v="1"/>
    <x v="0"/>
    <x v="0"/>
    <x v="0"/>
    <s v="Procedimientos Sancionatorios a Regulados"/>
    <x v="12"/>
    <x v="55"/>
    <s v="Aprobador Legal"/>
    <x v="0"/>
    <s v="Anual"/>
    <n v="2"/>
    <n v="3"/>
    <n v="10"/>
    <n v="15"/>
    <m/>
    <n v="9.6666666666666661"/>
    <s v="Sí"/>
    <n v="2"/>
    <n v="19.333333333333332"/>
    <n v="1489.9336170212766"/>
    <n v="1.2975969608622668E-2"/>
    <n v="1.4925373134328358E-2"/>
  </r>
  <r>
    <x v="1"/>
    <x v="1"/>
    <x v="0"/>
    <x v="0"/>
    <x v="0"/>
    <s v="Procedimientos Sancionatorios a Regulados"/>
    <x v="14"/>
    <x v="56"/>
    <s v="Aprobador Legal"/>
    <x v="0"/>
    <s v="Anual"/>
    <n v="3"/>
    <n v="1"/>
    <n v="3"/>
    <n v="5"/>
    <m/>
    <n v="3"/>
    <s v="Sí"/>
    <n v="3"/>
    <n v="9"/>
    <n v="1489.9336170212766"/>
    <n v="6.0405375764277947E-3"/>
    <n v="6.9480185280494091E-3"/>
  </r>
  <r>
    <x v="1"/>
    <x v="1"/>
    <x v="0"/>
    <x v="0"/>
    <x v="0"/>
    <s v="Procedimientos Sancionatorios a Regulados"/>
    <x v="14"/>
    <x v="57"/>
    <s v="Aprobador Legal"/>
    <x v="0"/>
    <s v="Anual"/>
    <n v="3"/>
    <n v="1"/>
    <n v="3"/>
    <n v="5"/>
    <m/>
    <n v="3"/>
    <s v="Sí"/>
    <n v="3"/>
    <n v="9"/>
    <n v="1489.9336170212766"/>
    <n v="6.0405375764277947E-3"/>
    <n v="6.9480185280494091E-3"/>
  </r>
  <r>
    <x v="1"/>
    <x v="1"/>
    <x v="0"/>
    <x v="0"/>
    <x v="0"/>
    <s v="Procedimientos Sancionatorios a Regulados"/>
    <x v="15"/>
    <x v="58"/>
    <s v="Aprobador Legal"/>
    <x v="0"/>
    <s v="Anual"/>
    <n v="3"/>
    <n v="1"/>
    <n v="3"/>
    <n v="5"/>
    <m/>
    <n v="3"/>
    <s v="Sí"/>
    <n v="3"/>
    <n v="9"/>
    <n v="1489.9336170212766"/>
    <n v="6.0405375764277947E-3"/>
    <n v="6.9480185280494091E-3"/>
  </r>
  <r>
    <x v="1"/>
    <x v="1"/>
    <x v="0"/>
    <x v="0"/>
    <x v="0"/>
    <s v="Procedimientos Sancionatorios a Regulados"/>
    <x v="15"/>
    <x v="59"/>
    <s v="Aprobador Legal"/>
    <x v="0"/>
    <s v="Anual"/>
    <n v="3"/>
    <n v="1"/>
    <n v="3"/>
    <n v="5"/>
    <m/>
    <n v="3"/>
    <s v="Sí"/>
    <n v="3"/>
    <n v="9"/>
    <n v="1489.9336170212766"/>
    <n v="6.0405375764277947E-3"/>
    <n v="6.9480185280494091E-3"/>
  </r>
  <r>
    <x v="1"/>
    <x v="1"/>
    <x v="0"/>
    <x v="0"/>
    <x v="0"/>
    <s v="Procedimientos Sancionatorios a Regulados"/>
    <x v="17"/>
    <x v="60"/>
    <s v="Aprobador Legal"/>
    <x v="0"/>
    <s v="Anual"/>
    <n v="3"/>
    <n v="1"/>
    <n v="3"/>
    <n v="5"/>
    <m/>
    <n v="3"/>
    <s v="Sí"/>
    <n v="3"/>
    <n v="9"/>
    <n v="1489.9336170212766"/>
    <n v="6.0405375764277947E-3"/>
    <n v="6.9480185280494091E-3"/>
  </r>
  <r>
    <x v="1"/>
    <x v="1"/>
    <x v="0"/>
    <x v="0"/>
    <x v="0"/>
    <s v="Procedimientos Sancionatorios a Regulados"/>
    <x v="17"/>
    <x v="61"/>
    <s v="Aprobador Legal"/>
    <x v="0"/>
    <s v="Anual"/>
    <n v="1"/>
    <n v="2"/>
    <n v="4"/>
    <n v="6"/>
    <m/>
    <n v="4"/>
    <s v="Sí"/>
    <n v="1"/>
    <n v="4"/>
    <n v="1489.9336170212766"/>
    <n v="2.6846833673012421E-3"/>
    <n v="3.0880082346886263E-3"/>
  </r>
  <r>
    <x v="2"/>
    <x v="0"/>
    <x v="0"/>
    <x v="0"/>
    <x v="0"/>
    <s v="Procedimientos Sancionatorios a Regulados"/>
    <x v="1"/>
    <x v="1"/>
    <s v="Asesor Legal"/>
    <x v="0"/>
    <s v="Anual"/>
    <n v="1"/>
    <n v="8"/>
    <n v="16"/>
    <n v="24"/>
    <m/>
    <n v="16"/>
    <s v="Sí"/>
    <n v="1"/>
    <n v="16"/>
    <n v="1489.9336170212766"/>
    <n v="1.0738733469204969E-2"/>
    <n v="1.2352032938754505E-2"/>
  </r>
  <r>
    <x v="2"/>
    <x v="2"/>
    <x v="0"/>
    <x v="0"/>
    <x v="0"/>
    <s v="Procedimientos Sancionatorios a Regulados"/>
    <x v="1"/>
    <x v="29"/>
    <s v="Aprobador Legal"/>
    <x v="0"/>
    <s v="Semestral"/>
    <n v="3"/>
    <n v="16"/>
    <n v="24"/>
    <n v="32"/>
    <m/>
    <n v="24"/>
    <s v="Sí"/>
    <n v="6"/>
    <n v="144"/>
    <n v="1489.9336170212766"/>
    <n v="9.6648601222844716E-2"/>
    <n v="0.11116829644879055"/>
  </r>
  <r>
    <x v="2"/>
    <x v="0"/>
    <x v="0"/>
    <x v="0"/>
    <x v="0"/>
    <s v="Procedimientos Sancionatorios a Regulados"/>
    <x v="1"/>
    <x v="62"/>
    <s v="Asesor Legal"/>
    <x v="0"/>
    <s v="Anual"/>
    <n v="1"/>
    <n v="16"/>
    <n v="40"/>
    <n v="64"/>
    <m/>
    <n v="40"/>
    <s v="Sí"/>
    <n v="1"/>
    <n v="40"/>
    <n v="1489.9336170212766"/>
    <n v="2.6846833673012421E-2"/>
    <n v="3.0880082346886259E-2"/>
  </r>
  <r>
    <x v="2"/>
    <x v="2"/>
    <x v="0"/>
    <x v="0"/>
    <x v="0"/>
    <s v="Procedimientos Sancionatorios a Regulados"/>
    <x v="1"/>
    <x v="30"/>
    <s v="Aprobador Legal"/>
    <x v="0"/>
    <s v="Anual"/>
    <n v="1"/>
    <n v="16"/>
    <n v="20"/>
    <n v="24"/>
    <m/>
    <n v="20"/>
    <s v="Sí"/>
    <n v="1"/>
    <n v="20"/>
    <n v="1489.9336170212766"/>
    <n v="1.342341683650621E-2"/>
    <n v="1.5440041173443129E-2"/>
  </r>
  <r>
    <x v="2"/>
    <x v="2"/>
    <x v="0"/>
    <x v="0"/>
    <x v="0"/>
    <s v="Procedimientos Sancionatorios a Regulados"/>
    <x v="1"/>
    <x v="31"/>
    <s v="Aprobador Legal"/>
    <x v="0"/>
    <s v="Semestral"/>
    <n v="1"/>
    <n v="8"/>
    <n v="12"/>
    <n v="16"/>
    <m/>
    <n v="12"/>
    <s v="Sí"/>
    <n v="2"/>
    <n v="24"/>
    <n v="1489.9336170212766"/>
    <n v="1.610810020380745E-2"/>
    <n v="1.8528049408131755E-2"/>
  </r>
  <r>
    <x v="2"/>
    <x v="2"/>
    <x v="0"/>
    <x v="0"/>
    <x v="0"/>
    <s v="Procedimientos Sancionatorios a Regulados"/>
    <x v="1"/>
    <x v="32"/>
    <s v="Aprobador Legal"/>
    <x v="0"/>
    <s v="Semestral"/>
    <n v="1"/>
    <n v="8"/>
    <n v="16"/>
    <n v="20"/>
    <m/>
    <n v="15.333333333333334"/>
    <s v="Sí"/>
    <n v="2"/>
    <n v="30.666666666666668"/>
    <n v="1489.9336170212766"/>
    <n v="2.0582572482642857E-2"/>
    <n v="2.3674729799279468E-2"/>
  </r>
  <r>
    <x v="2"/>
    <x v="2"/>
    <x v="0"/>
    <x v="0"/>
    <x v="0"/>
    <s v="Procedimientos Sancionatorios a Regulados"/>
    <x v="1"/>
    <x v="33"/>
    <s v="Aprobador Legal"/>
    <x v="0"/>
    <s v="Semestral"/>
    <n v="1"/>
    <n v="8"/>
    <n v="12"/>
    <n v="16"/>
    <m/>
    <n v="12"/>
    <s v="Sí"/>
    <n v="2"/>
    <n v="24"/>
    <n v="1489.9336170212766"/>
    <n v="1.610810020380745E-2"/>
    <n v="1.8528049408131755E-2"/>
  </r>
  <r>
    <x v="2"/>
    <x v="2"/>
    <x v="0"/>
    <x v="0"/>
    <x v="0"/>
    <s v="Procedimientos Sancionatorios a Regulados"/>
    <x v="1"/>
    <x v="34"/>
    <s v="Aprobador Legal"/>
    <x v="0"/>
    <s v="Semestral"/>
    <n v="1"/>
    <n v="8"/>
    <n v="16"/>
    <n v="20"/>
    <m/>
    <n v="15.333333333333334"/>
    <s v="Sí"/>
    <n v="2"/>
    <n v="30.666666666666668"/>
    <n v="1489.9336170212766"/>
    <n v="2.0582572482642857E-2"/>
    <n v="2.3674729799279468E-2"/>
  </r>
  <r>
    <x v="2"/>
    <x v="2"/>
    <x v="0"/>
    <x v="0"/>
    <x v="0"/>
    <s v="Procedimientos Sancionatorios a Regulados"/>
    <x v="4"/>
    <x v="35"/>
    <s v="Aprobador Legal"/>
    <x v="0"/>
    <s v="Semestral"/>
    <n v="2"/>
    <n v="4"/>
    <n v="6"/>
    <n v="8"/>
    <m/>
    <n v="6"/>
    <s v="Sí"/>
    <n v="4"/>
    <n v="24"/>
    <n v="1489.9336170212766"/>
    <n v="1.610810020380745E-2"/>
    <n v="1.8528049408131755E-2"/>
  </r>
  <r>
    <x v="2"/>
    <x v="2"/>
    <x v="0"/>
    <x v="0"/>
    <x v="0"/>
    <s v="Procedimientos Sancionatorios a Regulados"/>
    <x v="4"/>
    <x v="36"/>
    <s v="Aprobador Legal"/>
    <x v="0"/>
    <s v="Semestral"/>
    <n v="1"/>
    <n v="6"/>
    <n v="8"/>
    <n v="10"/>
    <m/>
    <n v="8"/>
    <s v="Sí"/>
    <n v="2"/>
    <n v="16"/>
    <n v="1489.9336170212766"/>
    <n v="1.0738733469204969E-2"/>
    <n v="1.2352032938754505E-2"/>
  </r>
  <r>
    <x v="2"/>
    <x v="2"/>
    <x v="0"/>
    <x v="0"/>
    <x v="0"/>
    <s v="Procedimientos Sancionatorios a Regulados"/>
    <x v="5"/>
    <x v="37"/>
    <s v="Aprobador Legal"/>
    <x v="0"/>
    <s v="Semestral"/>
    <n v="2"/>
    <n v="8"/>
    <n v="12"/>
    <n v="16"/>
    <m/>
    <n v="12"/>
    <s v="Sí"/>
    <n v="4"/>
    <n v="48"/>
    <n v="1489.9336170212766"/>
    <n v="3.2216200407614901E-2"/>
    <n v="3.7056098816263511E-2"/>
  </r>
  <r>
    <x v="2"/>
    <x v="2"/>
    <x v="0"/>
    <x v="0"/>
    <x v="0"/>
    <s v="Procedimientos Sancionatorios a Regulados"/>
    <x v="5"/>
    <x v="38"/>
    <s v="Aprobador Legal"/>
    <x v="0"/>
    <s v="Semestral"/>
    <n v="1"/>
    <n v="12"/>
    <n v="16"/>
    <n v="20"/>
    <m/>
    <n v="16"/>
    <s v="Sí"/>
    <n v="2"/>
    <n v="32"/>
    <n v="1489.9336170212766"/>
    <n v="2.1477466938409937E-2"/>
    <n v="2.4704065877509011E-2"/>
  </r>
  <r>
    <x v="2"/>
    <x v="2"/>
    <x v="0"/>
    <x v="0"/>
    <x v="0"/>
    <s v="Procedimientos Sancionatorios a Regulados"/>
    <x v="7"/>
    <x v="39"/>
    <s v="Aprobador Legal"/>
    <x v="0"/>
    <s v="Anual"/>
    <n v="1"/>
    <n v="8"/>
    <n v="12"/>
    <n v="16"/>
    <m/>
    <n v="12"/>
    <s v="Sí"/>
    <n v="1"/>
    <n v="12"/>
    <n v="1489.9336170212766"/>
    <n v="8.0540501019037251E-3"/>
    <n v="9.2640247040658777E-3"/>
  </r>
  <r>
    <x v="2"/>
    <x v="0"/>
    <x v="0"/>
    <x v="0"/>
    <x v="0"/>
    <s v="Procedimientos Sancionatorios a Regulados"/>
    <x v="7"/>
    <x v="63"/>
    <s v="Asesor Legal"/>
    <x v="0"/>
    <s v="Anual"/>
    <n v="1"/>
    <n v="8"/>
    <n v="16"/>
    <n v="24"/>
    <m/>
    <n v="16"/>
    <s v="Sí"/>
    <n v="1"/>
    <n v="16"/>
    <n v="1489.9336170212766"/>
    <n v="1.0738733469204969E-2"/>
    <n v="1.2352032938754505E-2"/>
  </r>
  <r>
    <x v="2"/>
    <x v="2"/>
    <x v="0"/>
    <x v="0"/>
    <x v="0"/>
    <s v="Procedimientos Sancionatorios a Regulados"/>
    <x v="7"/>
    <x v="40"/>
    <s v="Aprobador Legal"/>
    <x v="0"/>
    <s v="Anual"/>
    <n v="1"/>
    <n v="12"/>
    <n v="16"/>
    <n v="20"/>
    <m/>
    <n v="16"/>
    <s v="Sí"/>
    <n v="1"/>
    <n v="16"/>
    <n v="1489.9336170212766"/>
    <n v="1.0738733469204969E-2"/>
    <n v="1.2352032938754505E-2"/>
  </r>
  <r>
    <x v="2"/>
    <x v="2"/>
    <x v="0"/>
    <x v="0"/>
    <x v="0"/>
    <s v="Procedimientos Sancionatorios a Regulados"/>
    <x v="8"/>
    <x v="41"/>
    <s v="Aprobador Legal"/>
    <x v="0"/>
    <s v="Cuatrimestral"/>
    <n v="1"/>
    <n v="8"/>
    <n v="12"/>
    <n v="16"/>
    <m/>
    <n v="12"/>
    <s v="Sí"/>
    <n v="3"/>
    <n v="36"/>
    <n v="1489.9336170212766"/>
    <n v="2.4162150305711179E-2"/>
    <n v="2.7792074112197637E-2"/>
  </r>
  <r>
    <x v="2"/>
    <x v="2"/>
    <x v="0"/>
    <x v="0"/>
    <x v="0"/>
    <s v="Procedimientos Sancionatorios a Regulados"/>
    <x v="8"/>
    <x v="42"/>
    <s v="Aprobador Legal"/>
    <x v="0"/>
    <s v="Cuatrimestral"/>
    <n v="2"/>
    <n v="12"/>
    <n v="16"/>
    <n v="20"/>
    <m/>
    <n v="16"/>
    <s v="Sí"/>
    <n v="6"/>
    <n v="96"/>
    <n v="1489.9336170212766"/>
    <n v="6.4432400815229801E-2"/>
    <n v="7.4112197632527022E-2"/>
  </r>
  <r>
    <x v="2"/>
    <x v="2"/>
    <x v="0"/>
    <x v="0"/>
    <x v="0"/>
    <s v="Procedimientos Sancionatorios a Regulados"/>
    <x v="8"/>
    <x v="43"/>
    <s v="Aproabador Legal"/>
    <x v="0"/>
    <s v="Cuatrimestral"/>
    <n v="1"/>
    <n v="8"/>
    <n v="12"/>
    <n v="16"/>
    <m/>
    <n v="12"/>
    <s v="Sí"/>
    <n v="3"/>
    <n v="36"/>
    <n v="1489.9336170212766"/>
    <n v="2.4162150305711179E-2"/>
    <n v="2.7792074112197637E-2"/>
  </r>
  <r>
    <x v="2"/>
    <x v="2"/>
    <x v="0"/>
    <x v="0"/>
    <x v="0"/>
    <s v="Procedimientos Sancionatorios a Regulados"/>
    <x v="8"/>
    <x v="44"/>
    <s v="Aprobador Legal"/>
    <x v="0"/>
    <s v="Cuatrimestral"/>
    <n v="2"/>
    <n v="12"/>
    <n v="16"/>
    <n v="20"/>
    <m/>
    <n v="16"/>
    <s v="Sí"/>
    <n v="6"/>
    <n v="96"/>
    <n v="1489.9336170212766"/>
    <n v="6.4432400815229801E-2"/>
    <n v="7.4112197632527022E-2"/>
  </r>
  <r>
    <x v="2"/>
    <x v="2"/>
    <x v="0"/>
    <x v="0"/>
    <x v="0"/>
    <s v="Procedimientos Sancionatorios a Regulados"/>
    <x v="9"/>
    <x v="45"/>
    <s v="Aprobador Legal"/>
    <x v="0"/>
    <s v="Semestral"/>
    <n v="3"/>
    <n v="2"/>
    <n v="5"/>
    <n v="8"/>
    <m/>
    <n v="5"/>
    <s v="Sí"/>
    <n v="6"/>
    <n v="30"/>
    <n v="1489.9336170212766"/>
    <n v="2.0135125254759315E-2"/>
    <n v="2.3160061760164694E-2"/>
  </r>
  <r>
    <x v="2"/>
    <x v="2"/>
    <x v="0"/>
    <x v="0"/>
    <x v="0"/>
    <s v="Procedimientos Sancionatorios a Regulados"/>
    <x v="9"/>
    <x v="46"/>
    <s v="Aprobador Legal"/>
    <x v="0"/>
    <s v="Semestral"/>
    <n v="1"/>
    <n v="2"/>
    <n v="5"/>
    <n v="8"/>
    <m/>
    <n v="5"/>
    <s v="Sí"/>
    <n v="2"/>
    <n v="10"/>
    <n v="1489.9336170212766"/>
    <n v="6.7117084182531052E-3"/>
    <n v="7.7200205867215647E-3"/>
  </r>
  <r>
    <x v="2"/>
    <x v="2"/>
    <x v="0"/>
    <x v="0"/>
    <x v="0"/>
    <s v="Procedimientos Sancionatorios a Regulados"/>
    <x v="10"/>
    <x v="47"/>
    <s v="Aprobador Legal"/>
    <x v="0"/>
    <s v="Semestral"/>
    <n v="3"/>
    <n v="8"/>
    <n v="16"/>
    <n v="32"/>
    <m/>
    <n v="17.333333333333332"/>
    <s v="Sí"/>
    <n v="6"/>
    <n v="104"/>
    <n v="1489.9336170212766"/>
    <n v="6.9801767549832291E-2"/>
    <n v="8.0288214101904273E-2"/>
  </r>
  <r>
    <x v="2"/>
    <x v="2"/>
    <x v="0"/>
    <x v="0"/>
    <x v="0"/>
    <s v="Procedimientos Sancionatorios a Regulados"/>
    <x v="10"/>
    <x v="48"/>
    <s v="Aprobador Legal"/>
    <x v="0"/>
    <s v="Semestral"/>
    <n v="3"/>
    <n v="16"/>
    <n v="24"/>
    <n v="40"/>
    <m/>
    <n v="25.333333333333332"/>
    <s v="Sí"/>
    <n v="6"/>
    <n v="152"/>
    <n v="1489.9336170212766"/>
    <n v="0.10201796795744719"/>
    <n v="0.11734431291816778"/>
  </r>
  <r>
    <x v="2"/>
    <x v="2"/>
    <x v="0"/>
    <x v="0"/>
    <x v="0"/>
    <s v="Procedimientos Sancionatorios a Regulados"/>
    <x v="10"/>
    <x v="49"/>
    <s v="Comité de Cumplimiento"/>
    <x v="0"/>
    <s v="Semestral"/>
    <n v="3"/>
    <n v="2"/>
    <n v="5"/>
    <n v="8"/>
    <m/>
    <n v="5"/>
    <s v="Sí"/>
    <n v="6"/>
    <n v="30"/>
    <n v="1489.9336170212766"/>
    <n v="2.0135125254759315E-2"/>
    <n v="2.3160061760164694E-2"/>
  </r>
  <r>
    <x v="2"/>
    <x v="2"/>
    <x v="0"/>
    <x v="0"/>
    <x v="0"/>
    <s v="Procedimientos Sancionatorios a Regulados"/>
    <x v="10"/>
    <x v="50"/>
    <s v="Comité de Cumplimiento"/>
    <x v="0"/>
    <s v="Semestral"/>
    <n v="3"/>
    <n v="2"/>
    <n v="5"/>
    <n v="8"/>
    <m/>
    <n v="5"/>
    <s v="Sí"/>
    <n v="6"/>
    <n v="30"/>
    <n v="1489.9336170212766"/>
    <n v="2.0135125254759315E-2"/>
    <n v="2.3160061760164694E-2"/>
  </r>
  <r>
    <x v="2"/>
    <x v="2"/>
    <x v="0"/>
    <x v="0"/>
    <x v="0"/>
    <s v="Procedimientos Sancionatorios a Regulados"/>
    <x v="11"/>
    <x v="51"/>
    <s v="Aprobador Legal"/>
    <x v="0"/>
    <s v="Semestral"/>
    <n v="1"/>
    <n v="2"/>
    <n v="5"/>
    <n v="8"/>
    <m/>
    <n v="5"/>
    <s v="Sí"/>
    <n v="2"/>
    <n v="10"/>
    <n v="1489.9336170212766"/>
    <n v="6.7117084182531052E-3"/>
    <n v="7.7200205867215647E-3"/>
  </r>
  <r>
    <x v="2"/>
    <x v="2"/>
    <x v="0"/>
    <x v="0"/>
    <x v="0"/>
    <s v="Procedimientos Sancionatorios a Regulados"/>
    <x v="11"/>
    <x v="52"/>
    <s v="Aprobador Legal"/>
    <x v="0"/>
    <s v="Semestral"/>
    <n v="1"/>
    <n v="4"/>
    <n v="8"/>
    <n v="12"/>
    <m/>
    <n v="8"/>
    <s v="Sí"/>
    <n v="2"/>
    <n v="16"/>
    <n v="1489.9336170212766"/>
    <n v="1.0738733469204969E-2"/>
    <n v="1.2352032938754505E-2"/>
  </r>
  <r>
    <x v="2"/>
    <x v="2"/>
    <x v="0"/>
    <x v="0"/>
    <x v="0"/>
    <s v="Procedimientos Sancionatorios a Regulados"/>
    <x v="11"/>
    <x v="53"/>
    <s v="Aprobador Legal"/>
    <x v="0"/>
    <s v="Semestral"/>
    <n v="1"/>
    <n v="2"/>
    <n v="3"/>
    <n v="4"/>
    <m/>
    <n v="3"/>
    <s v="Sí"/>
    <n v="2"/>
    <n v="6"/>
    <n v="1489.9336170212766"/>
    <n v="4.0270250509518626E-3"/>
    <n v="4.6320123520329388E-3"/>
  </r>
  <r>
    <x v="2"/>
    <x v="2"/>
    <x v="0"/>
    <x v="0"/>
    <x v="0"/>
    <s v="Procedimientos Sancionatorios a Regulados"/>
    <x v="11"/>
    <x v="54"/>
    <s v="Aprobador Legal"/>
    <x v="0"/>
    <s v="Semestral"/>
    <n v="1"/>
    <n v="4"/>
    <n v="6"/>
    <n v="8"/>
    <m/>
    <n v="6"/>
    <s v="Sí"/>
    <n v="2"/>
    <n v="12"/>
    <n v="1489.9336170212766"/>
    <n v="8.0540501019037251E-3"/>
    <n v="9.2640247040658777E-3"/>
  </r>
  <r>
    <x v="2"/>
    <x v="2"/>
    <x v="0"/>
    <x v="0"/>
    <x v="0"/>
    <s v="Procedimientos Sancionatorios a Regulados"/>
    <x v="12"/>
    <x v="19"/>
    <s v="Aprobador Legal"/>
    <x v="0"/>
    <s v="Anual"/>
    <n v="4"/>
    <n v="8"/>
    <n v="16"/>
    <n v="24"/>
    <m/>
    <n v="16"/>
    <s v="Sí"/>
    <n v="4"/>
    <n v="64"/>
    <n v="1489.9336170212766"/>
    <n v="4.2954933876819874E-2"/>
    <n v="4.9408131755018021E-2"/>
  </r>
  <r>
    <x v="2"/>
    <x v="2"/>
    <x v="0"/>
    <x v="0"/>
    <x v="0"/>
    <s v="Procedimientos Sancionatorios a Regulados"/>
    <x v="12"/>
    <x v="55"/>
    <s v="Aprobador Legal"/>
    <x v="0"/>
    <s v="Anual"/>
    <n v="2"/>
    <n v="16"/>
    <n v="24"/>
    <n v="32"/>
    <m/>
    <n v="24"/>
    <s v="Sí"/>
    <n v="2"/>
    <n v="48"/>
    <n v="1489.9336170212766"/>
    <n v="3.2216200407614901E-2"/>
    <n v="3.7056098816263511E-2"/>
  </r>
  <r>
    <x v="2"/>
    <x v="2"/>
    <x v="0"/>
    <x v="0"/>
    <x v="0"/>
    <s v="Procedimientos Sancionatorios a Regulados"/>
    <x v="14"/>
    <x v="56"/>
    <s v="Aprobador Legal"/>
    <x v="0"/>
    <s v="Anual"/>
    <n v="3"/>
    <n v="4"/>
    <n v="6"/>
    <n v="8"/>
    <m/>
    <n v="6"/>
    <s v="Sí"/>
    <n v="3"/>
    <n v="18"/>
    <n v="1489.9336170212766"/>
    <n v="1.2081075152855589E-2"/>
    <n v="1.3896037056098818E-2"/>
  </r>
  <r>
    <x v="2"/>
    <x v="2"/>
    <x v="0"/>
    <x v="0"/>
    <x v="0"/>
    <s v="Procedimientos Sancionatorios a Regulados"/>
    <x v="14"/>
    <x v="57"/>
    <s v="Aprobador Legal"/>
    <x v="0"/>
    <s v="Anual"/>
    <n v="3"/>
    <n v="8"/>
    <n v="12"/>
    <n v="16"/>
    <m/>
    <n v="12"/>
    <s v="Sí"/>
    <n v="3"/>
    <n v="36"/>
    <n v="1489.9336170212766"/>
    <n v="2.4162150305711179E-2"/>
    <n v="2.7792074112197637E-2"/>
  </r>
  <r>
    <x v="2"/>
    <x v="2"/>
    <x v="0"/>
    <x v="0"/>
    <x v="0"/>
    <s v="Procedimientos Sancionatorios a Regulados"/>
    <x v="15"/>
    <x v="58"/>
    <s v="Aprobador Legal"/>
    <x v="0"/>
    <s v="Anual"/>
    <n v="3"/>
    <n v="4"/>
    <n v="8"/>
    <n v="12"/>
    <m/>
    <n v="8"/>
    <s v="Sí"/>
    <n v="3"/>
    <n v="24"/>
    <n v="1489.9336170212766"/>
    <n v="1.610810020380745E-2"/>
    <n v="1.8528049408131755E-2"/>
  </r>
  <r>
    <x v="2"/>
    <x v="2"/>
    <x v="0"/>
    <x v="0"/>
    <x v="0"/>
    <s v="Procedimientos Sancionatorios a Regulados"/>
    <x v="15"/>
    <x v="59"/>
    <s v="Aprobador Legal"/>
    <x v="0"/>
    <s v="Anual"/>
    <n v="3"/>
    <n v="6"/>
    <n v="10"/>
    <n v="16"/>
    <m/>
    <n v="10.333333333333334"/>
    <s v="Sí"/>
    <n v="3"/>
    <n v="31"/>
    <n v="1489.9336170212766"/>
    <n v="2.0806296096584624E-2"/>
    <n v="2.3932063818836849E-2"/>
  </r>
  <r>
    <x v="2"/>
    <x v="2"/>
    <x v="0"/>
    <x v="0"/>
    <x v="0"/>
    <s v="Procedimientos Sancionatorios a Regulados"/>
    <x v="16"/>
    <x v="64"/>
    <s v="Supervisor de Cumplimiento de la Sanción"/>
    <x v="0"/>
    <s v="Anual"/>
    <n v="3"/>
    <n v="2"/>
    <n v="5"/>
    <n v="8"/>
    <m/>
    <n v="5"/>
    <s v="Sí"/>
    <n v="3"/>
    <n v="15"/>
    <n v="1489.9336170212766"/>
    <n v="1.0067562627379657E-2"/>
    <n v="1.1580030880082347E-2"/>
  </r>
  <r>
    <x v="2"/>
    <x v="2"/>
    <x v="0"/>
    <x v="0"/>
    <x v="0"/>
    <s v="Procedimientos Sancionatorios a Regulados"/>
    <x v="16"/>
    <x v="65"/>
    <s v="Supervisor de Cumplimiento de la Sanción"/>
    <x v="0"/>
    <s v="Anual"/>
    <n v="3"/>
    <n v="2"/>
    <n v="5"/>
    <n v="8"/>
    <m/>
    <n v="5"/>
    <s v="Sí"/>
    <n v="3"/>
    <n v="15"/>
    <n v="1489.9336170212766"/>
    <n v="1.0067562627379657E-2"/>
    <n v="1.1580030880082347E-2"/>
  </r>
  <r>
    <x v="2"/>
    <x v="2"/>
    <x v="0"/>
    <x v="0"/>
    <x v="0"/>
    <s v="Procedimientos Sancionatorios a Regulados"/>
    <x v="17"/>
    <x v="60"/>
    <s v="Aprobador Legal"/>
    <x v="0"/>
    <s v="Anual"/>
    <n v="3"/>
    <n v="8"/>
    <n v="12"/>
    <n v="16"/>
    <m/>
    <n v="12"/>
    <s v="Sí"/>
    <n v="3"/>
    <n v="36"/>
    <n v="1489.9336170212766"/>
    <n v="2.4162150305711179E-2"/>
    <n v="2.7792074112197637E-2"/>
  </r>
  <r>
    <x v="2"/>
    <x v="2"/>
    <x v="0"/>
    <x v="0"/>
    <x v="0"/>
    <s v="Procedimientos Sancionatorios a Regulados"/>
    <x v="17"/>
    <x v="61"/>
    <s v="Aprobador Legal"/>
    <x v="0"/>
    <s v="Anual"/>
    <n v="1"/>
    <n v="16"/>
    <n v="20"/>
    <n v="24"/>
    <m/>
    <n v="20"/>
    <s v="Sí"/>
    <n v="1"/>
    <n v="20"/>
    <n v="1489.9336170212766"/>
    <n v="1.342341683650621E-2"/>
    <n v="1.5440041173443129E-2"/>
  </r>
  <r>
    <x v="2"/>
    <x v="2"/>
    <x v="0"/>
    <x v="0"/>
    <x v="0"/>
    <s v="Procedimientos Sancionatorios a Regulados"/>
    <x v="18"/>
    <x v="66"/>
    <s v="Coordinador / Aprobador Legal"/>
    <x v="0"/>
    <s v="Anual"/>
    <n v="1"/>
    <n v="2"/>
    <n v="4"/>
    <n v="6"/>
    <m/>
    <n v="4"/>
    <s v="Sí"/>
    <n v="1"/>
    <n v="4"/>
    <n v="1489.9336170212766"/>
    <n v="2.6846833673012421E-3"/>
    <n v="3.0880082346886263E-3"/>
  </r>
  <r>
    <x v="2"/>
    <x v="2"/>
    <x v="0"/>
    <x v="0"/>
    <x v="0"/>
    <s v="Procedimientos Sancionatorios a Regulados"/>
    <x v="18"/>
    <x v="67"/>
    <s v="Coordinador / Aprobador Legal"/>
    <x v="0"/>
    <s v="Trimestral"/>
    <n v="1"/>
    <n v="1"/>
    <n v="2"/>
    <n v="3"/>
    <m/>
    <n v="2"/>
    <s v="Sí"/>
    <n v="4"/>
    <n v="8"/>
    <n v="1489.9336170212766"/>
    <n v="5.3693667346024843E-3"/>
    <n v="6.1760164693772527E-3"/>
  </r>
  <r>
    <x v="2"/>
    <x v="2"/>
    <x v="0"/>
    <x v="0"/>
    <x v="0"/>
    <s v="Procedimientos Sancionatorios a Regulados"/>
    <x v="18"/>
    <x v="68"/>
    <s v="Coordinador / Aprobador Legal"/>
    <x v="0"/>
    <s v="Trimestral"/>
    <n v="1"/>
    <n v="4"/>
    <n v="8"/>
    <n v="12"/>
    <m/>
    <n v="8"/>
    <s v="Sí"/>
    <n v="4"/>
    <n v="32"/>
    <n v="1489.9336170212766"/>
    <n v="2.1477466938409937E-2"/>
    <n v="2.4704065877509011E-2"/>
  </r>
  <r>
    <x v="3"/>
    <x v="2"/>
    <x v="0"/>
    <x v="0"/>
    <x v="0"/>
    <s v="Procedimientos Sancionatorios a Regulados"/>
    <x v="1"/>
    <x v="29"/>
    <s v="Aprobador Legal"/>
    <x v="0"/>
    <s v="Anual"/>
    <n v="1"/>
    <n v="16"/>
    <n v="24"/>
    <n v="32"/>
    <m/>
    <n v="24"/>
    <s v="Sí"/>
    <n v="1"/>
    <n v="24"/>
    <n v="1489.9336170212766"/>
    <n v="1.610810020380745E-2"/>
    <n v="1.8528049408131755E-2"/>
  </r>
  <r>
    <x v="3"/>
    <x v="2"/>
    <x v="0"/>
    <x v="0"/>
    <x v="0"/>
    <s v="Procedimientos Sancionatorios a Regulados"/>
    <x v="1"/>
    <x v="31"/>
    <s v="Aprobador Legal"/>
    <x v="0"/>
    <s v="Semestral"/>
    <n v="1"/>
    <n v="8"/>
    <n v="12"/>
    <n v="16"/>
    <m/>
    <n v="12"/>
    <s v="Sí"/>
    <n v="2"/>
    <n v="24"/>
    <n v="1489.9336170212766"/>
    <n v="1.610810020380745E-2"/>
    <n v="1.8528049408131755E-2"/>
  </r>
  <r>
    <x v="3"/>
    <x v="2"/>
    <x v="0"/>
    <x v="0"/>
    <x v="0"/>
    <s v="Procedimientos Sancionatorios a Regulados"/>
    <x v="1"/>
    <x v="32"/>
    <s v="Aprobador Legal"/>
    <x v="0"/>
    <s v="Semestral"/>
    <n v="1"/>
    <n v="8"/>
    <n v="16"/>
    <n v="20"/>
    <m/>
    <n v="15.333333333333334"/>
    <s v="Sí"/>
    <n v="2"/>
    <n v="30.666666666666668"/>
    <n v="1489.9336170212766"/>
    <n v="2.0582572482642857E-2"/>
    <n v="2.3674729799279468E-2"/>
  </r>
  <r>
    <x v="3"/>
    <x v="2"/>
    <x v="0"/>
    <x v="0"/>
    <x v="0"/>
    <s v="Procedimientos Sancionatorios a Regulados"/>
    <x v="1"/>
    <x v="33"/>
    <s v="Aprobador Legal"/>
    <x v="0"/>
    <s v="Semestral"/>
    <n v="1"/>
    <n v="8"/>
    <n v="12"/>
    <n v="16"/>
    <m/>
    <n v="12"/>
    <s v="Sí"/>
    <n v="2"/>
    <n v="24"/>
    <n v="1489.9336170212766"/>
    <n v="1.610810020380745E-2"/>
    <n v="1.8528049408131755E-2"/>
  </r>
  <r>
    <x v="3"/>
    <x v="2"/>
    <x v="0"/>
    <x v="0"/>
    <x v="0"/>
    <s v="Procedimientos Sancionatorios a Regulados"/>
    <x v="1"/>
    <x v="34"/>
    <s v="Aprobador Legal"/>
    <x v="0"/>
    <s v="Semestral"/>
    <n v="1"/>
    <n v="8"/>
    <n v="16"/>
    <n v="20"/>
    <m/>
    <n v="15.333333333333334"/>
    <s v="Sí"/>
    <n v="2"/>
    <n v="30.666666666666668"/>
    <n v="1489.9336170212766"/>
    <n v="2.0582572482642857E-2"/>
    <n v="2.3674729799279468E-2"/>
  </r>
  <r>
    <x v="3"/>
    <x v="2"/>
    <x v="0"/>
    <x v="0"/>
    <x v="0"/>
    <s v="Procedimientos Sancionatorios a Regulados"/>
    <x v="9"/>
    <x v="45"/>
    <s v="Aprobador Legal"/>
    <x v="0"/>
    <s v="Anual"/>
    <n v="1"/>
    <n v="2"/>
    <n v="5"/>
    <n v="8"/>
    <m/>
    <n v="5"/>
    <s v="Sí"/>
    <n v="1"/>
    <n v="5"/>
    <n v="1489.9336170212766"/>
    <n v="3.3558542091265526E-3"/>
    <n v="3.8600102933607824E-3"/>
  </r>
  <r>
    <x v="3"/>
    <x v="2"/>
    <x v="0"/>
    <x v="0"/>
    <x v="0"/>
    <s v="Procedimientos Sancionatorios a Regulados"/>
    <x v="10"/>
    <x v="47"/>
    <s v="Aprobador Legal"/>
    <x v="0"/>
    <s v="Anual"/>
    <n v="1"/>
    <n v="8"/>
    <n v="16"/>
    <n v="32"/>
    <m/>
    <n v="17.333333333333332"/>
    <s v="Sí"/>
    <n v="1"/>
    <n v="17.333333333333332"/>
    <n v="1489.9336170212766"/>
    <n v="1.1633627924972047E-2"/>
    <n v="1.3381369016984045E-2"/>
  </r>
  <r>
    <x v="3"/>
    <x v="2"/>
    <x v="0"/>
    <x v="0"/>
    <x v="0"/>
    <s v="Procedimientos Sancionatorios a Regulados"/>
    <x v="10"/>
    <x v="49"/>
    <s v="Comité de Cumplimiento"/>
    <x v="0"/>
    <s v="Anual"/>
    <n v="1"/>
    <n v="2"/>
    <n v="5"/>
    <n v="8"/>
    <m/>
    <n v="5"/>
    <s v="Sí"/>
    <n v="1"/>
    <n v="5"/>
    <n v="1489.9336170212766"/>
    <n v="3.3558542091265526E-3"/>
    <n v="3.8600102933607824E-3"/>
  </r>
  <r>
    <x v="3"/>
    <x v="2"/>
    <x v="0"/>
    <x v="0"/>
    <x v="0"/>
    <s v="Procedimientos Sancionatorios a Regulados"/>
    <x v="11"/>
    <x v="51"/>
    <s v="Aprobador Legal"/>
    <x v="0"/>
    <s v="Anual"/>
    <n v="1"/>
    <n v="2"/>
    <n v="5"/>
    <n v="8"/>
    <m/>
    <n v="5"/>
    <s v="Sí"/>
    <n v="1"/>
    <n v="5"/>
    <n v="1489.9336170212766"/>
    <n v="3.3558542091265526E-3"/>
    <n v="3.8600102933607824E-3"/>
  </r>
  <r>
    <x v="3"/>
    <x v="2"/>
    <x v="0"/>
    <x v="0"/>
    <x v="0"/>
    <s v="Procedimientos Sancionatorios a Regulados"/>
    <x v="11"/>
    <x v="53"/>
    <s v="Aprobador Legal"/>
    <x v="0"/>
    <s v="Semestral"/>
    <n v="1"/>
    <n v="2"/>
    <n v="3"/>
    <n v="4"/>
    <m/>
    <n v="3"/>
    <s v="Sí"/>
    <n v="2"/>
    <n v="6"/>
    <n v="1489.9336170212766"/>
    <n v="4.0270250509518626E-3"/>
    <n v="4.6320123520329388E-3"/>
  </r>
  <r>
    <x v="3"/>
    <x v="2"/>
    <x v="0"/>
    <x v="0"/>
    <x v="0"/>
    <s v="Procedimientos Sancionatorios a Regulados"/>
    <x v="11"/>
    <x v="54"/>
    <s v="Aprobador Legal"/>
    <x v="0"/>
    <s v="Semestral"/>
    <n v="1"/>
    <n v="4"/>
    <n v="6"/>
    <n v="8"/>
    <m/>
    <n v="6"/>
    <s v="Sí"/>
    <n v="2"/>
    <n v="12"/>
    <n v="1489.9336170212766"/>
    <n v="8.0540501019037251E-3"/>
    <n v="9.2640247040658777E-3"/>
  </r>
  <r>
    <x v="3"/>
    <x v="2"/>
    <x v="0"/>
    <x v="0"/>
    <x v="0"/>
    <s v="Procedimientos Sancionatorios a Regulados"/>
    <x v="12"/>
    <x v="19"/>
    <s v="Aprobador Legal"/>
    <x v="0"/>
    <s v="Cuatrimestral"/>
    <n v="1"/>
    <n v="8"/>
    <n v="16"/>
    <n v="24"/>
    <m/>
    <n v="16"/>
    <s v="Sí"/>
    <n v="3"/>
    <n v="48"/>
    <n v="1489.9336170212766"/>
    <n v="3.2216200407614901E-2"/>
    <n v="3.7056098816263511E-2"/>
  </r>
  <r>
    <x v="3"/>
    <x v="2"/>
    <x v="0"/>
    <x v="0"/>
    <x v="0"/>
    <s v="Procedimientos Sancionatorios a Regulados"/>
    <x v="14"/>
    <x v="56"/>
    <s v="Aprobador Legal"/>
    <x v="0"/>
    <s v="Anual"/>
    <n v="1"/>
    <n v="4"/>
    <n v="6"/>
    <n v="8"/>
    <m/>
    <n v="6"/>
    <s v="Sí"/>
    <n v="1"/>
    <n v="6"/>
    <n v="1489.9336170212766"/>
    <n v="4.0270250509518626E-3"/>
    <n v="4.6320123520329388E-3"/>
  </r>
  <r>
    <x v="3"/>
    <x v="2"/>
    <x v="0"/>
    <x v="0"/>
    <x v="0"/>
    <s v="Procedimientos Sancionatorios a Regulados"/>
    <x v="15"/>
    <x v="58"/>
    <s v="Aprobador Legal"/>
    <x v="0"/>
    <s v="Anual"/>
    <n v="1"/>
    <n v="4"/>
    <n v="8"/>
    <n v="12"/>
    <m/>
    <n v="8"/>
    <s v="Sí"/>
    <n v="1"/>
    <n v="8"/>
    <n v="1489.9336170212766"/>
    <n v="5.3693667346024843E-3"/>
    <n v="6.1760164693772527E-3"/>
  </r>
  <r>
    <x v="3"/>
    <x v="2"/>
    <x v="0"/>
    <x v="0"/>
    <x v="0"/>
    <s v="Procedimientos Sancionatorios a Regulados"/>
    <x v="17"/>
    <x v="60"/>
    <s v="Aprobador Legal"/>
    <x v="0"/>
    <s v="Anual"/>
    <n v="1"/>
    <n v="8"/>
    <n v="12"/>
    <n v="16"/>
    <m/>
    <n v="12"/>
    <s v="Sí"/>
    <n v="1"/>
    <n v="12"/>
    <n v="1489.9336170212766"/>
    <n v="8.0540501019037251E-3"/>
    <n v="9.2640247040658777E-3"/>
  </r>
  <r>
    <x v="4"/>
    <x v="3"/>
    <x v="1"/>
    <x v="0"/>
    <x v="0"/>
    <s v="Procedimientos Sancionatorios a Regulados"/>
    <x v="6"/>
    <x v="69"/>
    <s v="Área consultada"/>
    <x v="0"/>
    <s v="Mensual"/>
    <n v="1"/>
    <n v="3"/>
    <n v="6"/>
    <n v="10"/>
    <m/>
    <n v="6.166666666666667"/>
    <s v="Sí"/>
    <n v="12"/>
    <n v="74"/>
    <n v="1489.9336170212766"/>
    <n v="4.9666642295072977E-2"/>
    <n v="5.7128152341739583E-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2641A4A-C569-4D49-8CBF-7AC5C9B56A6F}" name="TablaDinámica2" cacheId="2" applyNumberFormats="0" applyBorderFormats="0" applyFontFormats="0" applyPatternFormats="0" applyAlignmentFormats="0" applyWidthHeightFormats="1" dataCaption="Valores" updatedVersion="8" minRefreshableVersion="3" useAutoFormatting="1" rowGrandTotals="0" colGrandTotals="0" itemPrintTitles="1" mergeItem="1" createdVersion="6" indent="0" compact="0" compactData="0" gridDropZones="1" multipleFieldFilters="0">
  <location ref="B3:G6" firstHeaderRow="1" firstDataRow="2" firstDataCol="4" rowPageCount="1" colPageCount="1"/>
  <pivotFields count="21">
    <pivotField axis="axisRow" compact="0" outline="0" showAll="0">
      <items count="2">
        <item x="0"/>
        <item t="default"/>
      </items>
    </pivotField>
    <pivotField compact="0" outline="0" showAll="0"/>
    <pivotField compact="0" outline="0" showAll="0"/>
    <pivotField axis="axisRow" compact="0" outline="0" showAll="0" defaultSubtotal="0">
      <items count="1">
        <item x="0"/>
      </items>
    </pivotField>
    <pivotField axis="axisRow" compact="0" outline="0" showAll="0" defaultSubtotal="0">
      <items count="1">
        <item x="0"/>
      </items>
    </pivotField>
    <pivotField axis="axisRow" compact="0" outline="0" showAll="0">
      <items count="2">
        <item x="0"/>
        <item t="default"/>
      </items>
    </pivotField>
    <pivotField compact="0" outline="0" showAll="0"/>
    <pivotField axis="axisPage" compact="0" outline="0" showAll="0">
      <items count="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numFmtId="2" outline="0" showAll="0"/>
    <pivotField compact="0" outline="0" showAll="0"/>
    <pivotField compact="0" numFmtId="2" outline="0" showAll="0"/>
    <pivotField compact="0" numFmtId="2" outline="0" showAll="0"/>
    <pivotField compact="0" numFmtId="2" outline="0" showAll="0"/>
    <pivotField dataField="1" compact="0" numFmtId="2" outline="0" showAll="0"/>
    <pivotField compact="0" outline="0" showAll="0"/>
  </pivotFields>
  <rowFields count="4">
    <field x="0"/>
    <field x="3"/>
    <field x="4"/>
    <field x="5"/>
  </rowFields>
  <rowItems count="2">
    <i>
      <x/>
      <x/>
      <x/>
      <x/>
    </i>
    <i t="default">
      <x/>
    </i>
  </rowItems>
  <colFields count="1">
    <field x="-2"/>
  </colFields>
  <colItems count="2">
    <i>
      <x/>
    </i>
    <i i="1">
      <x v="1"/>
    </i>
  </colItems>
  <pageFields count="1">
    <pageField fld="7" hier="-1"/>
  </pageFields>
  <dataFields count="2">
    <dataField name="Suma de Plazas" fld="19" baseField="0" baseItem="0"/>
    <dataField name="Porcentaje relativo (%)" fld="19" baseField="0" baseItem="0" numFmtId="10">
      <extLst>
        <ext xmlns:x14="http://schemas.microsoft.com/office/spreadsheetml/2009/9/main" uri="{E15A36E0-9728-4e99-A89B-3F7291B0FE68}">
          <x14:dataField pivotShowAs="percentOfParentRow"/>
        </ext>
      </extLst>
    </dataField>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5068A92-C0DB-CB4D-B385-111F6792E313}" name="TablaDinámica4" cacheId="3"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A3:C5" firstHeaderRow="1" firstDataRow="2" firstDataCol="2"/>
  <pivotFields count="24">
    <pivotField compact="0" outline="0" showAll="0"/>
    <pivotField axis="axisRow" compact="0" outline="0" showAll="0" defaultSubtotal="0">
      <items count="15">
        <item m="1" x="4"/>
        <item m="1" x="6"/>
        <item m="1" x="5"/>
        <item m="1" x="7"/>
        <item m="1" x="8"/>
        <item m="1" x="13"/>
        <item x="2"/>
        <item x="0"/>
        <item m="1" x="14"/>
        <item x="3"/>
        <item m="1" x="9"/>
        <item x="1"/>
        <item m="1" x="10"/>
        <item m="1" x="11"/>
        <item m="1" x="12"/>
      </items>
    </pivotField>
    <pivotField axis="axisRow" compact="0" outline="0" showAll="0">
      <items count="10">
        <item m="1" x="6"/>
        <item h="1" m="1" x="8"/>
        <item h="1" x="1"/>
        <item h="1" m="1" x="3"/>
        <item h="1" m="1" x="4"/>
        <item h="1" m="1" x="7"/>
        <item h="1" m="1" x="2"/>
        <item h="1" m="1" x="5"/>
        <item h="1" x="0"/>
        <item t="default"/>
      </items>
    </pivotField>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5">
        <item x="0"/>
        <item m="1" x="2"/>
        <item m="1" x="1"/>
        <item h="1" m="1"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numFmtId="2" outline="0" showAll="0"/>
    <pivotField compact="0" outline="0" showAll="0"/>
    <pivotField compact="0" numFmtId="2" outline="0" showAll="0"/>
    <pivotField compact="0" numFmtId="2" outline="0" showAll="0"/>
    <pivotField compact="0" numFmtId="2" outline="0" showAll="0"/>
    <pivotField dataField="1" compact="0" numFmtId="2" outline="0" showAll="0"/>
    <pivotField compact="0" outline="0" showAll="0"/>
    <pivotField compact="0" outline="0" dragToRow="0" dragToCol="0" dragToPage="0" showAll="0" defaultSubtotal="0"/>
  </pivotFields>
  <rowFields count="2">
    <field x="2"/>
    <field x="1"/>
  </rowFields>
  <rowItems count="1">
    <i t="grand">
      <x/>
    </i>
  </rowItems>
  <colFields count="1">
    <field x="9"/>
  </colFields>
  <colItems count="1">
    <i t="grand">
      <x/>
    </i>
  </colItems>
  <dataFields count="1">
    <dataField name="Suma de Plazas" fld="21" baseField="0" baseItem="0" numFmtId="2"/>
  </dataFields>
  <formats count="2">
    <format dxfId="15">
      <pivotArea outline="0" fieldPosition="0">
        <references count="2">
          <reference field="1" count="2" selected="0">
            <x v="9"/>
            <x v="10"/>
          </reference>
          <reference field="2" count="1" selected="0">
            <x v="2"/>
          </reference>
        </references>
      </pivotArea>
    </format>
    <format dxfId="14">
      <pivotArea dataOnly="0" labelOnly="1" outline="0" fieldPosition="0">
        <references count="2">
          <reference field="1" count="2">
            <x v="9"/>
            <x v="10"/>
          </reference>
          <reference field="2"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6CBC8A-B612-DF41-A5C7-C550BE1E7795}" name="TablaDinámica15" cacheId="3" applyNumberFormats="0" applyBorderFormats="0" applyFontFormats="0" applyPatternFormats="0" applyAlignmentFormats="0" applyWidthHeightFormats="1" dataCaption="Valores" updatedVersion="8" minRefreshableVersion="3" useAutoFormatting="1" itemPrintTitles="1" mergeItem="1" createdVersion="8" indent="0" compact="0" compactData="0" gridDropZones="1" multipleFieldFilters="0">
  <location ref="A3:F10" firstHeaderRow="1" firstDataRow="2" firstDataCol="4"/>
  <pivotFields count="24">
    <pivotField compact="0" outline="0" showAll="0"/>
    <pivotField axis="axisRow" compact="0" outline="0" showAll="0" defaultSubtotal="0">
      <items count="15">
        <item m="1" x="4"/>
        <item x="1"/>
        <item m="1" x="13"/>
        <item m="1" x="10"/>
        <item x="3"/>
        <item x="2"/>
        <item m="1" x="14"/>
        <item m="1" x="6"/>
        <item m="1" x="9"/>
        <item m="1" x="11"/>
        <item x="0"/>
        <item m="1" x="12"/>
        <item m="1" x="5"/>
        <item m="1" x="7"/>
        <item m="1" x="8"/>
      </items>
    </pivotField>
    <pivotField axis="axisRow" compact="0" outline="0" showAll="0" sortType="descending" defaultSubtotal="0">
      <items count="9">
        <item m="1" x="7"/>
        <item m="1" x="4"/>
        <item m="1" x="3"/>
        <item x="1"/>
        <item m="1" x="2"/>
        <item m="1" x="8"/>
        <item m="1" x="5"/>
        <item x="0"/>
        <item m="1" x="6"/>
      </items>
    </pivotField>
    <pivotField axis="axisRow" compact="0" outline="0" showAll="0" defaultSubtotal="0">
      <items count="4">
        <item m="1" x="1"/>
        <item m="1" x="2"/>
        <item x="0"/>
        <item m="1" x="3"/>
      </items>
    </pivotField>
    <pivotField axis="axisRow" compact="0" outline="0" showAll="0">
      <items count="7">
        <item m="1" x="3"/>
        <item m="1" x="1"/>
        <item m="1" x="5"/>
        <item m="1" x="2"/>
        <item x="0"/>
        <item m="1" x="4"/>
        <item t="default"/>
      </items>
    </pivotField>
    <pivotField compact="0" outline="0" showAll="0"/>
    <pivotField compact="0" outline="0" showAll="0"/>
    <pivotField compact="0" outline="0" showAll="0"/>
    <pivotField compact="0" outline="0" showAll="0"/>
    <pivotField axis="axisCol" compact="0" outline="0" showAll="0">
      <items count="5">
        <item x="0"/>
        <item h="1" m="1" x="2"/>
        <item h="1" m="1" x="1"/>
        <item h="1" m="1" x="3"/>
        <item t="default"/>
      </items>
    </pivotField>
    <pivotField compact="0" outline="0" showAll="0"/>
    <pivotField compact="0" outline="0" showAll="0"/>
    <pivotField compact="0" numFmtId="2" outline="0" showAll="0"/>
    <pivotField compact="0" numFmtId="2" outline="0" showAll="0"/>
    <pivotField compact="0" numFmtId="2" outline="0" showAll="0"/>
    <pivotField compact="0" outline="0" showAll="0"/>
    <pivotField compact="0" numFmtId="2" outline="0" showAll="0"/>
    <pivotField compact="0" outline="0" showAll="0"/>
    <pivotField compact="0" numFmtId="2" outline="0" showAll="0"/>
    <pivotField compact="0" numFmtId="2" outline="0" showAll="0"/>
    <pivotField compact="0" numFmtId="2" outline="0" showAll="0"/>
    <pivotField dataField="1" compact="0" numFmtId="2" outline="0" showAll="0"/>
    <pivotField compact="0" numFmtId="2" outline="0" showAll="0"/>
    <pivotField compact="0" outline="0" dragToRow="0" dragToCol="0" dragToPage="0" showAll="0" defaultSubtotal="0"/>
  </pivotFields>
  <rowFields count="4">
    <field x="3"/>
    <field x="4"/>
    <field x="2"/>
    <field x="1"/>
  </rowFields>
  <rowItems count="6">
    <i>
      <x v="2"/>
      <x v="4"/>
      <x v="3"/>
      <x v="4"/>
    </i>
    <i r="2">
      <x v="7"/>
      <x v="1"/>
    </i>
    <i r="3">
      <x v="5"/>
    </i>
    <i r="3">
      <x v="10"/>
    </i>
    <i t="default" r="1">
      <x v="4"/>
    </i>
    <i t="grand">
      <x/>
    </i>
  </rowItems>
  <colFields count="1">
    <field x="9"/>
  </colFields>
  <colItems count="2">
    <i>
      <x/>
    </i>
    <i t="grand">
      <x/>
    </i>
  </colItems>
  <dataFields count="1">
    <dataField name="Suma de Plazas" fld="21" baseField="0" baseItem="0" numFmtId="2"/>
  </dataFields>
  <formats count="11">
    <format dxfId="13">
      <pivotArea dataOnly="0" labelOnly="1" fieldPosition="0">
        <references count="1">
          <reference field="9" count="1">
            <x v="1"/>
          </reference>
        </references>
      </pivotArea>
    </format>
    <format dxfId="12">
      <pivotArea dataOnly="0" labelOnly="1" fieldPosition="0">
        <references count="1">
          <reference field="9" count="0"/>
        </references>
      </pivotArea>
    </format>
    <format dxfId="11">
      <pivotArea dataOnly="0" labelOnly="1" grandCol="1" outline="0" fieldPosition="0"/>
    </format>
    <format dxfId="10">
      <pivotArea outline="0" collapsedLevelsAreSubtotals="1" fieldPosition="0"/>
    </format>
    <format dxfId="9">
      <pivotArea outline="0" collapsedLevelsAreSubtotals="1" fieldPosition="0"/>
    </format>
    <format dxfId="8">
      <pivotArea outline="0" fieldPosition="0">
        <references count="4">
          <reference field="1" count="4" selected="0">
            <x v="1"/>
            <x v="4"/>
            <x v="5"/>
            <x v="7"/>
          </reference>
          <reference field="2" count="2" selected="0">
            <x v="3"/>
            <x v="7"/>
          </reference>
          <reference field="3" count="1" selected="0">
            <x v="0"/>
          </reference>
          <reference field="4" count="0" selected="0"/>
        </references>
      </pivotArea>
    </format>
    <format dxfId="7">
      <pivotArea dataOnly="0" labelOnly="1" outline="0" fieldPosition="0">
        <references count="3">
          <reference field="1" count="4">
            <x v="1"/>
            <x v="4"/>
            <x v="5"/>
            <x v="7"/>
          </reference>
          <reference field="3" count="1" selected="0">
            <x v="0"/>
          </reference>
          <reference field="4" count="0" selected="0"/>
        </references>
      </pivotArea>
    </format>
    <format dxfId="6">
      <pivotArea dataOnly="0" labelOnly="1" outline="0" fieldPosition="0">
        <references count="4">
          <reference field="1" count="1" selected="0">
            <x v="1"/>
          </reference>
          <reference field="2" count="1">
            <x v="7"/>
          </reference>
          <reference field="3" count="1" selected="0">
            <x v="0"/>
          </reference>
          <reference field="4" count="0" selected="0"/>
        </references>
      </pivotArea>
    </format>
    <format dxfId="5">
      <pivotArea dataOnly="0" labelOnly="1" outline="0" fieldPosition="0">
        <references count="4">
          <reference field="1" count="1" selected="0">
            <x v="4"/>
          </reference>
          <reference field="2" count="1">
            <x v="3"/>
          </reference>
          <reference field="3" count="1" selected="0">
            <x v="0"/>
          </reference>
          <reference field="4" count="0" selected="0"/>
        </references>
      </pivotArea>
    </format>
    <format dxfId="4">
      <pivotArea dataOnly="0" labelOnly="1" outline="0" fieldPosition="0">
        <references count="4">
          <reference field="1" count="1" selected="0">
            <x v="5"/>
          </reference>
          <reference field="2" count="1">
            <x v="7"/>
          </reference>
          <reference field="3" count="1" selected="0">
            <x v="0"/>
          </reference>
          <reference field="4" count="0" selected="0"/>
        </references>
      </pivotArea>
    </format>
    <format dxfId="3">
      <pivotArea dataOnly="0" labelOnly="1" outline="0" fieldPosition="0">
        <references count="4">
          <reference field="1" count="1" selected="0">
            <x v="7"/>
          </reference>
          <reference field="2" count="1">
            <x v="3"/>
          </reference>
          <reference field="3" count="1" selected="0">
            <x v="0"/>
          </reference>
          <reference field="4"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5214458-EC49-6341-B81F-5BE57DCAC6F2}" name="TablaDinámica1"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0" firstHeaderRow="1" firstDataRow="2" firstDataCol="1"/>
  <pivotFields count="24">
    <pivotField axis="axisRow" showAll="0">
      <items count="30">
        <item m="1" x="6"/>
        <item m="1" x="21"/>
        <item m="1" x="9"/>
        <item x="0"/>
        <item m="1" x="14"/>
        <item m="1" x="13"/>
        <item x="3"/>
        <item m="1" x="27"/>
        <item m="1" x="22"/>
        <item x="2"/>
        <item m="1" x="5"/>
        <item x="1"/>
        <item m="1" x="12"/>
        <item m="1" x="26"/>
        <item m="1" x="7"/>
        <item m="1" x="25"/>
        <item m="1" x="8"/>
        <item m="1" x="11"/>
        <item m="1" x="20"/>
        <item m="1" x="18"/>
        <item m="1" x="24"/>
        <item m="1" x="19"/>
        <item m="1" x="10"/>
        <item m="1" x="23"/>
        <item m="1" x="15"/>
        <item x="4"/>
        <item m="1" x="16"/>
        <item m="1" x="17"/>
        <item m="1" x="28"/>
        <item t="default"/>
      </items>
    </pivotField>
    <pivotField showAll="0"/>
    <pivotField showAll="0"/>
    <pivotField showAll="0"/>
    <pivotField showAll="0"/>
    <pivotField showAll="0"/>
    <pivotField showAll="0"/>
    <pivotField showAll="0"/>
    <pivotField showAll="0"/>
    <pivotField axis="axisCol" showAll="0">
      <items count="5">
        <item x="0"/>
        <item m="1" x="2"/>
        <item h="1" m="1" x="1"/>
        <item h="1" m="1" x="3"/>
        <item t="default"/>
      </items>
    </pivotField>
    <pivotField showAll="0"/>
    <pivotField numFmtId="2" showAll="0"/>
    <pivotField numFmtId="2" showAll="0"/>
    <pivotField numFmtId="2" showAll="0"/>
    <pivotField numFmtId="2" showAll="0"/>
    <pivotField showAll="0"/>
    <pivotField numFmtId="2" showAll="0"/>
    <pivotField showAll="0"/>
    <pivotField numFmtId="2" showAll="0"/>
    <pivotField numFmtId="2" showAll="0"/>
    <pivotField numFmtId="2" showAll="0"/>
    <pivotField dataField="1" numFmtId="2" showAll="0"/>
    <pivotField numFmtId="2" showAll="0"/>
    <pivotField dragToRow="0" dragToCol="0" dragToPage="0" showAll="0" defaultSubtotal="0"/>
  </pivotFields>
  <rowFields count="1">
    <field x="0"/>
  </rowFields>
  <rowItems count="6">
    <i>
      <x v="3"/>
    </i>
    <i>
      <x v="6"/>
    </i>
    <i>
      <x v="9"/>
    </i>
    <i>
      <x v="11"/>
    </i>
    <i>
      <x v="25"/>
    </i>
    <i t="grand">
      <x/>
    </i>
  </rowItems>
  <colFields count="1">
    <field x="9"/>
  </colFields>
  <colItems count="2">
    <i>
      <x/>
    </i>
    <i t="grand">
      <x/>
    </i>
  </colItems>
  <dataFields count="1">
    <dataField name="Suma de Plazas" fld="21" baseField="0" baseItem="0"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584E74C-D950-1346-A3EC-0FDF906F0BAD}" name="TablaDinámica1" cacheId="3" applyNumberFormats="0" applyBorderFormats="0" applyFontFormats="0" applyPatternFormats="0" applyAlignmentFormats="0" applyWidthHeightFormats="1" dataCaption="Valores" updatedVersion="8" minRefreshableVersion="3" useAutoFormatting="1" rowGrandTotals="0" colGrandTotals="0" itemPrintTitles="1" mergeItem="1" createdVersion="6" indent="0" compact="0" compactData="0" gridDropZones="1" multipleFieldFilters="0">
  <location ref="B3:F130" firstHeaderRow="1" firstDataRow="2" firstDataCol="3" rowPageCount="1" colPageCount="1"/>
  <pivotFields count="24">
    <pivotField axis="axisRow" compact="0" outline="0" showAll="0">
      <items count="30">
        <item m="1" x="28"/>
        <item m="1" x="5"/>
        <item m="1" x="6"/>
        <item m="1" x="7"/>
        <item m="1" x="8"/>
        <item m="1" x="9"/>
        <item m="1" x="10"/>
        <item m="1" x="11"/>
        <item m="1" x="12"/>
        <item m="1" x="13"/>
        <item m="1" x="14"/>
        <item m="1" x="15"/>
        <item m="1" x="16"/>
        <item m="1" x="17"/>
        <item m="1" x="18"/>
        <item x="0"/>
        <item x="1"/>
        <item x="2"/>
        <item x="3"/>
        <item x="4"/>
        <item m="1" x="19"/>
        <item m="1" x="20"/>
        <item m="1" x="21"/>
        <item m="1" x="22"/>
        <item m="1" x="23"/>
        <item m="1" x="24"/>
        <item m="1" x="25"/>
        <item m="1" x="26"/>
        <item m="1" x="27"/>
        <item t="default"/>
      </items>
    </pivotField>
    <pivotField compact="0" outline="0" showAll="0"/>
    <pivotField compact="0" outline="0" showAll="0"/>
    <pivotField compact="0" outline="0" showAll="0"/>
    <pivotField compact="0" outline="0" showAll="0"/>
    <pivotField compact="0" outline="0" showAll="0"/>
    <pivotField axis="axisRow" compact="0" outline="0" showAll="0" defaultSubtotal="0">
      <items count="64">
        <item m="1" x="63"/>
        <item m="1" x="19"/>
        <item m="1" x="20"/>
        <item m="1" x="21"/>
        <item m="1" x="22"/>
        <item m="1" x="23"/>
        <item m="1" x="24"/>
        <item m="1" x="25"/>
        <item m="1" x="26"/>
        <item m="1" x="27"/>
        <item m="1" x="28"/>
        <item m="1" x="29"/>
        <item m="1" x="30"/>
        <item m="1" x="31"/>
        <item m="1" x="32"/>
        <item m="1" x="33"/>
        <item m="1" x="34"/>
        <item m="1" x="35"/>
        <item m="1" x="36"/>
        <item m="1" x="37"/>
        <item m="1" x="38"/>
        <item m="1" x="39"/>
        <item m="1" x="61"/>
        <item m="1" x="62"/>
        <item m="1" x="40"/>
        <item m="1" x="41"/>
        <item m="1" x="42"/>
        <item m="1" x="43"/>
        <item m="1" x="44"/>
        <item m="1" x="45"/>
        <item x="0"/>
        <item m="1" x="46"/>
        <item x="1"/>
        <item x="2"/>
        <item x="3"/>
        <item x="4"/>
        <item x="5"/>
        <item x="6"/>
        <item x="7"/>
        <item x="8"/>
        <item x="9"/>
        <item x="10"/>
        <item x="11"/>
        <item x="12"/>
        <item x="13"/>
        <item x="14"/>
        <item x="15"/>
        <item x="16"/>
        <item x="17"/>
        <item m="1" x="47"/>
        <item m="1" x="48"/>
        <item x="18"/>
        <item m="1" x="60"/>
        <item m="1" x="49"/>
        <item m="1" x="50"/>
        <item m="1" x="51"/>
        <item m="1" x="52"/>
        <item m="1" x="53"/>
        <item m="1" x="54"/>
        <item m="1" x="55"/>
        <item m="1" x="56"/>
        <item m="1" x="57"/>
        <item m="1" x="58"/>
        <item m="1" x="59"/>
      </items>
    </pivotField>
    <pivotField axis="axisRow" compact="0" outline="0" showAll="0">
      <items count="371">
        <item m="1" x="369"/>
        <item m="1" x="70"/>
        <item m="1" x="71"/>
        <item m="1" x="72"/>
        <item m="1" x="73"/>
        <item m="1" x="74"/>
        <item m="1" x="75"/>
        <item m="1" x="76"/>
        <item m="1" x="77"/>
        <item m="1" x="78"/>
        <item m="1" x="79"/>
        <item m="1" x="80"/>
        <item m="1" x="81"/>
        <item m="1" x="82"/>
        <item m="1" x="83"/>
        <item m="1" x="84"/>
        <item m="1" x="85"/>
        <item m="1" x="86"/>
        <item m="1" x="87"/>
        <item m="1" x="88"/>
        <item m="1" x="89"/>
        <item m="1" x="90"/>
        <item m="1" x="91"/>
        <item m="1" x="92"/>
        <item m="1" x="93"/>
        <item m="1" x="94"/>
        <item m="1" x="95"/>
        <item m="1" x="96"/>
        <item m="1" x="97"/>
        <item m="1" x="98"/>
        <item m="1" x="99"/>
        <item m="1" x="100"/>
        <item m="1" x="101"/>
        <item m="1" x="102"/>
        <item m="1" x="103"/>
        <item m="1" x="104"/>
        <item m="1" x="105"/>
        <item m="1" x="106"/>
        <item m="1" x="107"/>
        <item m="1" x="108"/>
        <item m="1" x="109"/>
        <item m="1" x="110"/>
        <item m="1" x="111"/>
        <item m="1" x="112"/>
        <item m="1" x="113"/>
        <item m="1" x="114"/>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m="1" x="199"/>
        <item m="1" x="200"/>
        <item m="1" x="201"/>
        <item m="1" x="202"/>
        <item m="1" x="203"/>
        <item m="1" x="349"/>
        <item m="1" x="350"/>
        <item m="1" x="351"/>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352"/>
        <item m="1" x="353"/>
        <item m="1" x="354"/>
        <item m="1" x="256"/>
        <item m="1" x="355"/>
        <item m="1" x="257"/>
        <item m="1" x="356"/>
        <item m="1" x="357"/>
        <item m="1" x="358"/>
        <item m="1" x="359"/>
        <item m="1" x="258"/>
        <item m="1" x="360"/>
        <item m="1" x="259"/>
        <item m="1" x="260"/>
        <item m="1" x="261"/>
        <item m="1" x="262"/>
        <item m="1" x="263"/>
        <item m="1" x="264"/>
        <item m="1" x="265"/>
        <item m="1" x="361"/>
        <item m="1" x="362"/>
        <item m="1" x="363"/>
        <item m="1" x="364"/>
        <item m="1" x="266"/>
        <item m="1" x="365"/>
        <item m="1" x="267"/>
        <item m="1" x="366"/>
        <item m="1" x="367"/>
        <item m="1" x="268"/>
        <item m="1" x="269"/>
        <item m="1" x="368"/>
        <item m="1" x="270"/>
        <item m="1" x="271"/>
        <item m="1" x="272"/>
        <item m="1" x="273"/>
        <item m="1" x="274"/>
        <item m="1" x="275"/>
        <item m="1" x="276"/>
        <item m="1" x="277"/>
        <item m="1" x="278"/>
        <item m="1" x="279"/>
        <item m="1" x="280"/>
        <item m="1" x="281"/>
        <item m="1" x="282"/>
        <item m="1" x="283"/>
        <item m="1" x="284"/>
        <item x="0"/>
        <item m="1" x="285"/>
        <item m="1" x="286"/>
        <item m="1" x="287"/>
        <item x="1"/>
        <item x="2"/>
        <item x="3"/>
        <item x="4"/>
        <item x="5"/>
        <item x="6"/>
        <item x="7"/>
        <item x="8"/>
        <item x="9"/>
        <item x="10"/>
        <item x="11"/>
        <item x="12"/>
        <item x="13"/>
        <item x="14"/>
        <item x="15"/>
        <item x="16"/>
        <item x="17"/>
        <item x="18"/>
        <item x="19"/>
        <item x="20"/>
        <item x="21"/>
        <item x="22"/>
        <item x="23"/>
        <item x="24"/>
        <item x="25"/>
        <item x="26"/>
        <item x="27"/>
        <item x="28"/>
        <item m="1" x="288"/>
        <item m="1" x="289"/>
        <item m="1" x="290"/>
        <item m="1" x="291"/>
        <item m="1" x="292"/>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m="1" x="293"/>
        <item m="1" x="294"/>
        <item m="1" x="295"/>
        <item m="1" x="296"/>
        <item m="1" x="297"/>
        <item m="1" x="298"/>
        <item m="1" x="299"/>
        <item m="1" x="300"/>
        <item x="62"/>
        <item x="63"/>
        <item x="64"/>
        <item x="65"/>
        <item m="1" x="301"/>
        <item x="66"/>
        <item m="1" x="302"/>
        <item m="1" x="303"/>
        <item m="1" x="304"/>
        <item x="67"/>
        <item m="1" x="305"/>
        <item x="68"/>
        <item m="1" x="344"/>
        <item m="1" x="345"/>
        <item m="1" x="346"/>
        <item m="1" x="347"/>
        <item m="1" x="306"/>
        <item m="1" x="307"/>
        <item m="1" x="348"/>
        <item m="1" x="308"/>
        <item m="1" x="309"/>
        <item m="1" x="310"/>
        <item m="1" x="311"/>
        <item x="69"/>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t="default"/>
      </items>
    </pivotField>
    <pivotField compact="0" outline="0" showAll="0"/>
    <pivotField axis="axisPage" compact="0" outline="0" showAll="0">
      <items count="5">
        <item m="1" x="3"/>
        <item x="0"/>
        <item m="1" x="1"/>
        <item m="1" x="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numFmtId="2" outline="0" showAll="0"/>
    <pivotField compact="0" outline="0" showAll="0"/>
    <pivotField compact="0" numFmtId="2" outline="0" showAll="0"/>
    <pivotField compact="0" numFmtId="2" outline="0" showAll="0"/>
    <pivotField compact="0" numFmtId="2" outline="0" showAll="0"/>
    <pivotField dataField="1" compact="0" numFmtId="2" outline="0" showAll="0"/>
    <pivotField compact="0" outline="0" showAll="0"/>
    <pivotField compact="0" outline="0" dragToRow="0" dragToCol="0" dragToPage="0" showAll="0" defaultSubtotal="0"/>
  </pivotFields>
  <rowFields count="3">
    <field x="0"/>
    <field x="6"/>
    <field x="7"/>
  </rowFields>
  <rowItems count="126">
    <i>
      <x v="15"/>
      <x v="30"/>
      <x v="236"/>
    </i>
    <i r="1">
      <x v="32"/>
      <x v="240"/>
    </i>
    <i r="1">
      <x v="33"/>
      <x v="241"/>
    </i>
    <i r="2">
      <x v="242"/>
    </i>
    <i r="2">
      <x v="243"/>
    </i>
    <i r="2">
      <x v="244"/>
    </i>
    <i r="1">
      <x v="34"/>
      <x v="245"/>
    </i>
    <i r="1">
      <x v="35"/>
      <x v="246"/>
    </i>
    <i r="1">
      <x v="36"/>
      <x v="247"/>
    </i>
    <i r="1">
      <x v="37"/>
      <x v="248"/>
    </i>
    <i r="2">
      <x v="249"/>
    </i>
    <i r="1">
      <x v="38"/>
      <x v="250"/>
    </i>
    <i r="1">
      <x v="39"/>
      <x v="251"/>
    </i>
    <i r="2">
      <x v="252"/>
    </i>
    <i r="1">
      <x v="40"/>
      <x v="253"/>
    </i>
    <i r="2">
      <x v="254"/>
    </i>
    <i r="1">
      <x v="41"/>
      <x v="255"/>
    </i>
    <i r="1">
      <x v="42"/>
      <x v="256"/>
    </i>
    <i r="2">
      <x v="257"/>
    </i>
    <i r="1">
      <x v="43"/>
      <x v="258"/>
    </i>
    <i r="1">
      <x v="44"/>
      <x v="259"/>
    </i>
    <i r="2">
      <x v="260"/>
    </i>
    <i r="2">
      <x v="261"/>
    </i>
    <i r="1">
      <x v="45"/>
      <x v="262"/>
    </i>
    <i r="2">
      <x v="263"/>
    </i>
    <i r="1">
      <x v="46"/>
      <x v="264"/>
    </i>
    <i r="1">
      <x v="47"/>
      <x v="265"/>
    </i>
    <i r="2">
      <x v="266"/>
    </i>
    <i r="1">
      <x v="48"/>
      <x v="267"/>
    </i>
    <i t="default">
      <x v="15"/>
    </i>
    <i>
      <x v="16"/>
      <x v="32"/>
      <x v="273"/>
    </i>
    <i r="2">
      <x v="274"/>
    </i>
    <i r="2">
      <x v="275"/>
    </i>
    <i r="2">
      <x v="276"/>
    </i>
    <i r="2">
      <x v="277"/>
    </i>
    <i r="2">
      <x v="278"/>
    </i>
    <i r="1">
      <x v="35"/>
      <x v="279"/>
    </i>
    <i r="2">
      <x v="280"/>
    </i>
    <i r="1">
      <x v="36"/>
      <x v="281"/>
    </i>
    <i r="2">
      <x v="282"/>
    </i>
    <i r="1">
      <x v="38"/>
      <x v="283"/>
    </i>
    <i r="2">
      <x v="284"/>
    </i>
    <i r="1">
      <x v="39"/>
      <x v="285"/>
    </i>
    <i r="2">
      <x v="286"/>
    </i>
    <i r="2">
      <x v="287"/>
    </i>
    <i r="2">
      <x v="288"/>
    </i>
    <i r="1">
      <x v="40"/>
      <x v="289"/>
    </i>
    <i r="2">
      <x v="290"/>
    </i>
    <i r="1">
      <x v="41"/>
      <x v="291"/>
    </i>
    <i r="2">
      <x v="292"/>
    </i>
    <i r="2">
      <x v="293"/>
    </i>
    <i r="2">
      <x v="294"/>
    </i>
    <i r="1">
      <x v="42"/>
      <x v="295"/>
    </i>
    <i r="2">
      <x v="296"/>
    </i>
    <i r="2">
      <x v="297"/>
    </i>
    <i r="2">
      <x v="298"/>
    </i>
    <i r="1">
      <x v="43"/>
      <x v="258"/>
    </i>
    <i r="2">
      <x v="299"/>
    </i>
    <i r="1">
      <x v="45"/>
      <x v="300"/>
    </i>
    <i r="2">
      <x v="301"/>
    </i>
    <i r="1">
      <x v="46"/>
      <x v="302"/>
    </i>
    <i r="2">
      <x v="303"/>
    </i>
    <i r="1">
      <x v="48"/>
      <x v="304"/>
    </i>
    <i r="2">
      <x v="305"/>
    </i>
    <i t="default">
      <x v="16"/>
    </i>
    <i>
      <x v="17"/>
      <x v="32"/>
      <x v="240"/>
    </i>
    <i r="2">
      <x v="273"/>
    </i>
    <i r="2">
      <x v="274"/>
    </i>
    <i r="2">
      <x v="275"/>
    </i>
    <i r="2">
      <x v="276"/>
    </i>
    <i r="2">
      <x v="277"/>
    </i>
    <i r="2">
      <x v="278"/>
    </i>
    <i r="2">
      <x v="314"/>
    </i>
    <i r="1">
      <x v="35"/>
      <x v="279"/>
    </i>
    <i r="2">
      <x v="280"/>
    </i>
    <i r="1">
      <x v="36"/>
      <x v="281"/>
    </i>
    <i r="2">
      <x v="282"/>
    </i>
    <i r="1">
      <x v="38"/>
      <x v="283"/>
    </i>
    <i r="2">
      <x v="284"/>
    </i>
    <i r="2">
      <x v="315"/>
    </i>
    <i r="1">
      <x v="39"/>
      <x v="285"/>
    </i>
    <i r="2">
      <x v="286"/>
    </i>
    <i r="2">
      <x v="287"/>
    </i>
    <i r="2">
      <x v="288"/>
    </i>
    <i r="1">
      <x v="40"/>
      <x v="289"/>
    </i>
    <i r="2">
      <x v="290"/>
    </i>
    <i r="1">
      <x v="41"/>
      <x v="291"/>
    </i>
    <i r="2">
      <x v="292"/>
    </i>
    <i r="2">
      <x v="293"/>
    </i>
    <i r="2">
      <x v="294"/>
    </i>
    <i r="1">
      <x v="42"/>
      <x v="295"/>
    </i>
    <i r="2">
      <x v="296"/>
    </i>
    <i r="2">
      <x v="297"/>
    </i>
    <i r="2">
      <x v="298"/>
    </i>
    <i r="1">
      <x v="43"/>
      <x v="258"/>
    </i>
    <i r="2">
      <x v="299"/>
    </i>
    <i r="1">
      <x v="45"/>
      <x v="300"/>
    </i>
    <i r="2">
      <x v="301"/>
    </i>
    <i r="1">
      <x v="46"/>
      <x v="302"/>
    </i>
    <i r="2">
      <x v="303"/>
    </i>
    <i r="1">
      <x v="47"/>
      <x v="316"/>
    </i>
    <i r="2">
      <x v="317"/>
    </i>
    <i r="1">
      <x v="48"/>
      <x v="304"/>
    </i>
    <i r="2">
      <x v="305"/>
    </i>
    <i r="1">
      <x v="51"/>
      <x v="319"/>
    </i>
    <i r="2">
      <x v="323"/>
    </i>
    <i r="2">
      <x v="325"/>
    </i>
    <i t="default">
      <x v="17"/>
    </i>
    <i>
      <x v="18"/>
      <x v="32"/>
      <x v="273"/>
    </i>
    <i r="2">
      <x v="275"/>
    </i>
    <i r="2">
      <x v="276"/>
    </i>
    <i r="2">
      <x v="277"/>
    </i>
    <i r="2">
      <x v="278"/>
    </i>
    <i r="1">
      <x v="40"/>
      <x v="289"/>
    </i>
    <i r="1">
      <x v="41"/>
      <x v="291"/>
    </i>
    <i r="2">
      <x v="293"/>
    </i>
    <i r="1">
      <x v="42"/>
      <x v="295"/>
    </i>
    <i r="2">
      <x v="297"/>
    </i>
    <i r="2">
      <x v="298"/>
    </i>
    <i r="1">
      <x v="43"/>
      <x v="258"/>
    </i>
    <i r="1">
      <x v="45"/>
      <x v="300"/>
    </i>
    <i r="1">
      <x v="46"/>
      <x v="302"/>
    </i>
    <i r="1">
      <x v="48"/>
      <x v="304"/>
    </i>
    <i t="default">
      <x v="18"/>
    </i>
    <i>
      <x v="19"/>
      <x v="37"/>
      <x v="337"/>
    </i>
    <i t="default">
      <x v="19"/>
    </i>
  </rowItems>
  <colFields count="1">
    <field x="-2"/>
  </colFields>
  <colItems count="2">
    <i>
      <x/>
    </i>
    <i i="1">
      <x v="1"/>
    </i>
  </colItems>
  <pageFields count="1">
    <pageField fld="9" hier="-1"/>
  </pageFields>
  <dataFields count="2">
    <dataField name="Suma de Plazas" fld="21" baseField="0" baseItem="0"/>
    <dataField name="Porcentaje relativo (%)" fld="21" baseField="0" baseItem="0" numFmtId="10">
      <extLst>
        <ext xmlns:x14="http://schemas.microsoft.com/office/spreadsheetml/2009/9/main" uri="{E15A36E0-9728-4e99-A89B-3F7291B0FE68}">
          <x14:dataField pivotShowAs="percentOfParentRow"/>
        </ext>
      </extLst>
    </dataField>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stado2" xr10:uid="{FE7E5096-8900-F048-8762-9D552675C736}" sourceName="Estado">
  <pivotTables>
    <pivotTable tabId="26" name="TablaDinámica15"/>
  </pivotTables>
  <data>
    <tabular pivotCacheId="1905374447">
      <items count="4">
        <i x="0" s="1"/>
        <i x="2" nd="1"/>
        <i x="1" nd="1"/>
        <i x="3"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acroproceso" xr10:uid="{4DAB7C4E-DF3F-C44A-82A5-AFE882EAF3AC}" sourceName="Macroproceso">
  <pivotTables>
    <pivotTable tabId="26" name="TablaDinámica15"/>
  </pivotTables>
  <data>
    <tabular pivotCacheId="1905374447">
      <items count="6">
        <i x="0" s="1"/>
        <i x="4" s="1" nd="1"/>
        <i x="3" s="1" nd="1"/>
        <i x="1" s="1" nd="1"/>
        <i x="2" s="1" nd="1"/>
        <i x="5"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ombre" xr10:uid="{03977C50-BDA2-B04C-80B7-CBCB98A95B0E}" sourceName="Nombre">
  <extLst>
    <x:ext xmlns:x15="http://schemas.microsoft.com/office/spreadsheetml/2010/11/main" uri="{2F2917AC-EB37-4324-AD4E-5DD8C200BD13}">
      <x15:tableSlicerCache tableId="2"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stado" xr10:uid="{E8D1110E-7C2F-4343-BE72-35744947F071}" sourceName="Estado">
  <extLst>
    <x:ext xmlns:x15="http://schemas.microsoft.com/office/spreadsheetml/2010/11/main" uri="{2F2917AC-EB37-4324-AD4E-5DD8C200BD13}">
      <x15:tableSlicerCache tableId="2"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ombre11" xr10:uid="{DFFA6F76-57D1-3441-BFEA-2857F8943B15}" sourceName="Nombre">
  <extLst>
    <x:ext xmlns:x15="http://schemas.microsoft.com/office/spreadsheetml/2010/11/main" uri="{2F2917AC-EB37-4324-AD4E-5DD8C200BD13}">
      <x15:tableSlicerCache tableId="8"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stado11" xr10:uid="{122ABE4C-31E6-5E44-AC39-7B35154E4A4B}" sourceName="Estado">
  <extLst>
    <x:ext xmlns:x15="http://schemas.microsoft.com/office/spreadsheetml/2010/11/main" uri="{2F2917AC-EB37-4324-AD4E-5DD8C200BD13}">
      <x15:tableSlicerCache tableId="8" column="7"/>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erfil_de_puesto1" xr10:uid="{26D83D4B-438B-F641-AE5A-BCE556E64274}" sourceName="Perfil de puesto">
  <extLst>
    <x:ext xmlns:x15="http://schemas.microsoft.com/office/spreadsheetml/2010/11/main" uri="{2F2917AC-EB37-4324-AD4E-5DD8C200BD13}">
      <x15:tableSlicerCache tableId="8"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ombre" xr10:uid="{F3056A6A-5263-BC4D-8D36-C404E7978EF4}" cache="SegmentaciónDeDatos_Nombre" caption="Nombre" columnCount="3" rowHeight="230716"/>
  <slicer name="Estado" xr10:uid="{0EC33F97-D3AA-4B40-BF74-F38E96CCFA1F}" cache="SegmentaciónDeDatos_Estado" caption="Estado"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ombre 2" xr10:uid="{92CCB2B5-5D3A-6243-A3C3-4A87DE961BD5}" cache="SegmentaciónDeDatos_Nombre11" caption="Nombre" columnCount="3" rowHeight="230716"/>
  <slicer name="Estado 3" xr10:uid="{B99984E4-CA69-C24A-9A3B-1C0E72F333E8}" cache="SegmentaciónDeDatos_Estado11" caption="Estado" rowHeight="230716"/>
  <slicer name="Perfil de puesto 1" xr10:uid="{11E802A3-10A0-4040-BBAF-BA9646887D03}" cache="SegmentaciónDeDatos_Perfil_de_puesto1" caption="Perfil de puesto" columnCount="2" rowHeight="230716"/>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stado 1" xr10:uid="{F6329CA2-DF04-844E-9F3E-D718637E36D0}" cache="SegmentaciónDeDatos_Estado2" caption="Estado" rowHeight="230716"/>
  <slicer name="Macroproceso" xr10:uid="{497E1521-F65A-D048-AEF2-51C1E65E9610}" cache="SegmentaciónDeDatos_Macroproceso" caption="Macroproceso"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4C6D35-6638-DD4C-B49D-664EADB834BD}" name="C_BCCR" displayName="C_BCCR" ref="A10:U185" totalsRowShown="0" dataDxfId="62" tableBorderDxfId="61">
  <autoFilter ref="A10:U185" xr:uid="{3B4C6D35-6638-DD4C-B49D-664EADB834BD}"/>
  <tableColumns count="21">
    <tableColumn id="1" xr3:uid="{C9B8AF34-9ED6-5F40-AF35-F537F47CDC40}" name="Nombre" dataDxfId="60"/>
    <tableColumn id="2" xr3:uid="{EF161ABA-7FE0-8F4F-9261-8532CDDCC95C}" name="Perfil de puesto" dataDxfId="59"/>
    <tableColumn id="3" xr3:uid="{C2CD01E2-3D71-B249-AB8D-721E81EFEDFA}" name="Dependencia" dataDxfId="58"/>
    <tableColumn id="4" xr3:uid="{64CB1490-050A-EF43-A056-DFC75502226B}" name="Proceso" dataDxfId="57"/>
    <tableColumn id="5" xr3:uid="{2647E28C-C0C0-034E-A50E-F6783D8DD494}" name="Subproceso" dataDxfId="56"/>
    <tableColumn id="6" xr3:uid="{9B295A20-753D-D544-B0E5-D0093ACF09F8}" name="Actividad" dataDxfId="55"/>
    <tableColumn id="9" xr3:uid="{B0CC8E45-F6A4-E74C-9806-5B1496F4B57C}" name="Rol" dataDxfId="54"/>
    <tableColumn id="7" xr3:uid="{B18EB03C-F849-4F48-B802-EFBEC9C29158}" name="Estado" dataDxfId="53"/>
    <tableColumn id="10" xr3:uid="{08DC71F8-8E6A-B64C-8816-C550B864C5CD}" name="Frecuencia" dataDxfId="52"/>
    <tableColumn id="11" xr3:uid="{82BF6348-234F-4F42-8625-1CB23158435B}" name="Demanda en la frecuencia" dataDxfId="51"/>
    <tableColumn id="12" xr3:uid="{8A34845D-46DA-2D4D-9ACE-A996550D8375}" name="T mín. (h)" dataDxfId="50"/>
    <tableColumn id="13" xr3:uid="{D1CE54D3-2C33-144F-BFC0-6F206BF94622}" name="T prom. (h)" dataDxfId="49"/>
    <tableColumn id="14" xr3:uid="{DD64E4B5-242F-574E-B165-061D9AA5280F}" name="T máx. (h)" dataDxfId="48"/>
    <tableColumn id="8" xr3:uid="{2AB33C13-15B1-B346-980B-1FBAEA05F5B7}" name="Observaciones" dataDxfId="47"/>
    <tableColumn id="15" xr3:uid="{540D7C4C-F39F-3B4D-B52B-48B0DCAF1105}" name="Tiempo estimado (h)" dataDxfId="46">
      <calculatedColumnFormula>(K11+(4*L11)+M11)/6</calculatedColumnFormula>
    </tableColumn>
    <tableColumn id="16" xr3:uid="{8CE27939-0728-E945-8509-1B3056806797}" name="¿Convención?" dataDxfId="45"/>
    <tableColumn id="17" xr3:uid="{C65C56A0-2FB9-AC4D-B9DF-237A17ED7FEC}" name="Demanda anual" dataDxfId="44">
      <calculatedColumnFormula>J11*IF(I11="Diaria",#REF!,IF(I11="Quincenal",#REF!,IF(I11="Semestral",#REF!,IF(I11="Trimestral",#REF!,IF(I11="Cuatrimestral",#REF!,IF(I11="Semanal",#REF!,IF(I11="Mensual",#REF!,IF(I11="Anual",#REF!,0))))))))</calculatedColumnFormula>
    </tableColumn>
    <tableColumn id="18" xr3:uid="{E5143A59-7314-EA4A-BE4B-9493C5F04B4E}" name="Horas anuales" dataDxfId="43">
      <calculatedColumnFormula>Q11*O11</calculatedColumnFormula>
    </tableColumn>
    <tableColumn id="19" xr3:uid="{0522575D-BBAD-104A-AC85-DF29C06A010B}" name="Horas efectivas" dataDxfId="42">
      <calculatedColumnFormula>IF(P11="Sí",#REF!,#REF!)</calculatedColumnFormula>
    </tableColumn>
    <tableColumn id="20" xr3:uid="{49D08171-8FBF-524C-AFE6-A5EEE510421E}" name="Plazas" dataDxfId="41">
      <calculatedColumnFormula>R11/S11</calculatedColumnFormula>
    </tableColumn>
    <tableColumn id="21" xr3:uid="{6EC9B59F-4D13-5E4E-9AB8-B2C0CD7B56B4}" name="Porcentaje relativo" dataDxfId="40">
      <calculatedColumnFormula>C_BCCR[[#This Row],[Plazas]]/$W$10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3C18DA-E684-A84D-BB77-BCFFE0AE983C}" name="C_ODM9" displayName="C_ODM9" ref="A10:U604" totalsRowShown="0" headerRowDxfId="39" dataDxfId="38" tableBorderDxfId="37">
  <autoFilter ref="A10:U604" xr:uid="{800CAEAD-A3B4-2741-9412-CDC84BD8A93E}">
    <filterColumn colId="0">
      <filters>
        <filter val="Juan Carlos Campos Mayorga"/>
      </filters>
    </filterColumn>
    <filterColumn colId="7">
      <filters>
        <filter val="No ejecutado"/>
      </filters>
    </filterColumn>
  </autoFilter>
  <tableColumns count="21">
    <tableColumn id="1" xr3:uid="{D7716522-E153-C340-90FB-0C7C2D514B4B}" name="Nombre" dataDxfId="36"/>
    <tableColumn id="2" xr3:uid="{6EC4AAE1-361C-0842-AA00-ABC6BFB2F0CB}" name="Perfil de puesto" dataDxfId="35"/>
    <tableColumn id="3" xr3:uid="{65641A27-FC00-2F46-93E4-FE17974A1F1C}" name="Dependencia" dataDxfId="34"/>
    <tableColumn id="4" xr3:uid="{611DD747-1A69-1B44-8232-4100E818A7E0}" name="Proceso " dataDxfId="33"/>
    <tableColumn id="5" xr3:uid="{87E5909F-DE02-A046-8183-548BF5ED3F50}" name="Subproceso" dataDxfId="32"/>
    <tableColumn id="6" xr3:uid="{74F40668-A347-E540-A1B1-B783C78038E7}" name="Actividad" dataDxfId="31"/>
    <tableColumn id="9" xr3:uid="{A4ADDD15-38AC-1346-BA21-4AC8C676C058}" name="Rol" dataDxfId="30"/>
    <tableColumn id="7" xr3:uid="{29BBE7A9-C006-0D42-A707-ED315226B35A}" name="Estado" dataDxfId="29"/>
    <tableColumn id="10" xr3:uid="{F9A7C85C-A219-904D-9259-0F1BB23AA129}" name="Frecuencia" dataDxfId="28"/>
    <tableColumn id="11" xr3:uid="{6C100C3E-5404-5D49-A05E-5B552BC13281}" name="Demanda en la frecuencia" dataDxfId="27"/>
    <tableColumn id="12" xr3:uid="{84925BB9-A57B-E74D-B358-03F747F00FAB}" name="T mín. (h)" dataDxfId="26"/>
    <tableColumn id="13" xr3:uid="{7F63003B-603F-4043-B17E-35D3F8F9C802}" name="T prom. (h)" dataDxfId="25"/>
    <tableColumn id="14" xr3:uid="{21A66E90-B8BA-1C49-B29F-B84E74A209AD}" name="T máx. (h)" dataDxfId="24"/>
    <tableColumn id="8" xr3:uid="{772DA1CF-850D-4946-B583-D504DD4F1768}" name="Observaciones" dataDxfId="23"/>
    <tableColumn id="15" xr3:uid="{3C20B3BB-2BD4-514E-A4CE-15D9355F2D30}" name="Tiempo estimado (h)" dataDxfId="22">
      <calculatedColumnFormula>(K11+(4*L11)+M11)/6</calculatedColumnFormula>
    </tableColumn>
    <tableColumn id="16" xr3:uid="{99CB667C-0F3B-3140-86CC-B4A8EE21FDC7}" name="¿Convención?" dataDxfId="21"/>
    <tableColumn id="17" xr3:uid="{D5AD2F63-3A9F-FB48-819F-79B2AB59B2FD}" name="Demanda anual" dataDxfId="20">
      <calculatedColumnFormula>J11*IF(I11="Diaria",#REF!,IF(I11="Quincenal",#REF!,IF(I11="Semestral",#REF!,IF(I11="Trimestral",#REF!,IF(I11="Cuatrimestral",#REF!,IF(I11="Semanal",#REF!,IF(I11="Mensual",#REF!,IF(I11="Anual",#REF!,0))))))))</calculatedColumnFormula>
    </tableColumn>
    <tableColumn id="18" xr3:uid="{7E5DA654-A069-FB4F-81CD-255968F2D4D1}" name="Horas anuales" dataDxfId="19">
      <calculatedColumnFormula>Q11*O11</calculatedColumnFormula>
    </tableColumn>
    <tableColumn id="19" xr3:uid="{B4CB9F51-CFAE-A540-B5B7-90E868AE50C8}" name="Horas efectivas" dataDxfId="18">
      <calculatedColumnFormula>IF(P11="Sí",#REF!,#REF!)</calculatedColumnFormula>
    </tableColumn>
    <tableColumn id="20" xr3:uid="{2F2E8BAB-10C9-D049-BBA5-A427DDBA5736}" name="Plazas" dataDxfId="17">
      <calculatedColumnFormula>R11/S11</calculatedColumnFormula>
    </tableColumn>
    <tableColumn id="21" xr3:uid="{851D0EF8-C283-D949-A439-58E3F4F29615}" name="Porcentaje relativo" dataDxfId="16">
      <calculatedColumnFormula>C_ODM9[[#This Row],[Plazas]]/$W$10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0" dT="2025-04-07T21:25:28.54" personId="{BE12704B-F0D0-1140-9580-53EBD1E321AC}" id="{7964EFEA-43C6-1548-B662-0B95AD8E15E8}">
    <text>Generar un clasificador para la segregar por proceso Segun nombre correcto</text>
  </threadedComment>
  <threadedComment ref="I67" dT="2025-02-28T16:01:11.79" personId="{82504A50-07ED-5448-8C75-A61531E943AE}" id="{AEE1F0C9-27E6-1F4E-9A77-395066055E51}">
    <text xml:space="preserve">Sesiónes con el Despacho .  En teste proyecto se hacen mesa de trabajo </text>
  </threadedComment>
  <threadedComment ref="I68" dT="2025-02-28T16:01:11.79" personId="{82504A50-07ED-5448-8C75-A61531E943AE}" id="{84C8434B-061F-1B45-9E0A-9D3DA609B785}">
    <text xml:space="preserve">Sesiónes con el Despacho .  En teste proyecto se hacen mesa de trabajo </text>
  </threadedComment>
  <threadedComment ref="I69" dT="2025-02-28T16:01:11.79" personId="{82504A50-07ED-5448-8C75-A61531E943AE}" id="{8D81F36A-7D07-594C-B1A9-BCCB41EF12AF}">
    <text xml:space="preserve">Sesiónes con el Despacho .  En teste proyecto se hacen mesa de trabajo </text>
  </threadedComment>
  <threadedComment ref="I70" dT="2025-02-28T16:01:11.79" personId="{82504A50-07ED-5448-8C75-A61531E943AE}" id="{FA4CA61B-EE55-7B4C-93F9-48AEB932C0EC}">
    <text xml:space="preserve">Sesiónes con el Despacho .  En teste proyecto se hacen mesa de trabajo </text>
  </threadedComment>
  <threadedComment ref="H99" dT="2025-02-28T16:11:48.83" personId="{82504A50-07ED-5448-8C75-A61531E943AE}" id="{4EB27BED-8D15-3648-8BA6-DCFFD1363D72}">
    <text>Sesiones de trabajo con el despacho</text>
  </threadedComment>
  <threadedComment ref="H99" dT="2025-02-28T16:16:23.55" personId="{82504A50-07ED-5448-8C75-A61531E943AE}" id="{47820879-0E4D-0B4D-B4C6-9174133579FF}" parentId="{4EB27BED-8D15-3648-8BA6-DCFFD1363D72}">
    <text xml:space="preserve">2 revisiones (anterior y posterior) según el procedimiento.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2.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E9EE-0F61-EC46-8C56-01AEEADDA89F}">
  <sheetPr codeName="Hoja1"/>
  <dimension ref="B3:H7"/>
  <sheetViews>
    <sheetView showGridLines="0" workbookViewId="0">
      <selection activeCell="F26" sqref="F26"/>
    </sheetView>
  </sheetViews>
  <sheetFormatPr baseColWidth="10" defaultColWidth="11.5" defaultRowHeight="15" x14ac:dyDescent="0.2"/>
  <sheetData>
    <row r="3" spans="2:8" x14ac:dyDescent="0.2">
      <c r="B3" s="213" t="s">
        <v>0</v>
      </c>
      <c r="C3" s="213"/>
      <c r="D3" s="213"/>
      <c r="E3" s="213"/>
      <c r="F3" s="213"/>
      <c r="G3" s="213"/>
      <c r="H3" s="213"/>
    </row>
    <row r="4" spans="2:8" x14ac:dyDescent="0.2">
      <c r="B4" s="213"/>
      <c r="C4" s="213"/>
      <c r="D4" s="213"/>
      <c r="E4" s="213"/>
      <c r="F4" s="213"/>
      <c r="G4" s="213"/>
      <c r="H4" s="213"/>
    </row>
    <row r="5" spans="2:8" x14ac:dyDescent="0.2">
      <c r="B5" s="213"/>
      <c r="C5" s="213"/>
      <c r="D5" s="213"/>
      <c r="E5" s="213"/>
      <c r="F5" s="213"/>
      <c r="G5" s="213"/>
      <c r="H5" s="213"/>
    </row>
    <row r="6" spans="2:8" x14ac:dyDescent="0.2">
      <c r="B6" s="213"/>
      <c r="C6" s="213"/>
      <c r="D6" s="213"/>
      <c r="E6" s="213"/>
      <c r="F6" s="213"/>
      <c r="G6" s="213"/>
      <c r="H6" s="213"/>
    </row>
    <row r="7" spans="2:8" x14ac:dyDescent="0.2">
      <c r="B7" s="213"/>
      <c r="C7" s="213"/>
      <c r="D7" s="213"/>
      <c r="E7" s="213"/>
      <c r="F7" s="213"/>
      <c r="G7" s="213"/>
      <c r="H7" s="213"/>
    </row>
  </sheetData>
  <mergeCells count="1">
    <mergeCell ref="B3:H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3843-594D-F84C-A949-86FEADC5B0AB}">
  <dimension ref="B2:J28"/>
  <sheetViews>
    <sheetView tabSelected="1" zoomScale="150" zoomScaleNormal="150" workbookViewId="0"/>
  </sheetViews>
  <sheetFormatPr baseColWidth="10" defaultRowHeight="15" x14ac:dyDescent="0.2"/>
  <cols>
    <col min="1" max="1" width="4.33203125" customWidth="1"/>
    <col min="2" max="2" width="27.6640625" bestFit="1" customWidth="1"/>
    <col min="3" max="3" width="7.83203125" bestFit="1" customWidth="1"/>
    <col min="4" max="6" width="26.33203125" customWidth="1"/>
    <col min="7" max="7" width="18.6640625" customWidth="1"/>
    <col min="8" max="8" width="13.5" customWidth="1"/>
    <col min="9" max="9" width="11.83203125" customWidth="1"/>
    <col min="10" max="10" width="16.1640625" bestFit="1" customWidth="1"/>
  </cols>
  <sheetData>
    <row r="2" spans="2:10" x14ac:dyDescent="0.2">
      <c r="B2" s="157" t="s">
        <v>335</v>
      </c>
      <c r="C2">
        <v>975</v>
      </c>
      <c r="D2" t="s">
        <v>627</v>
      </c>
    </row>
    <row r="3" spans="2:10" x14ac:dyDescent="0.2">
      <c r="B3" s="157" t="s">
        <v>631</v>
      </c>
      <c r="C3">
        <v>1450</v>
      </c>
      <c r="D3" t="s">
        <v>627</v>
      </c>
    </row>
    <row r="4" spans="2:10" x14ac:dyDescent="0.2">
      <c r="B4" s="157" t="s">
        <v>632</v>
      </c>
      <c r="C4">
        <v>5900</v>
      </c>
      <c r="D4" t="s">
        <v>627</v>
      </c>
    </row>
    <row r="5" spans="2:10" x14ac:dyDescent="0.2">
      <c r="B5" t="s">
        <v>623</v>
      </c>
      <c r="C5">
        <v>8</v>
      </c>
    </row>
    <row r="6" spans="2:10" x14ac:dyDescent="0.2">
      <c r="B6" t="s">
        <v>624</v>
      </c>
      <c r="C6">
        <v>260</v>
      </c>
    </row>
    <row r="7" spans="2:10" x14ac:dyDescent="0.2">
      <c r="B7" t="s">
        <v>621</v>
      </c>
      <c r="C7">
        <f>C6*C5</f>
        <v>2080</v>
      </c>
    </row>
    <row r="8" spans="2:10" x14ac:dyDescent="0.2">
      <c r="B8" t="s">
        <v>622</v>
      </c>
      <c r="C8" s="30">
        <v>0.71630000000000005</v>
      </c>
    </row>
    <row r="9" spans="2:10" x14ac:dyDescent="0.2">
      <c r="B9" t="s">
        <v>625</v>
      </c>
      <c r="C9">
        <f>C7*C8</f>
        <v>1489.904</v>
      </c>
    </row>
    <row r="11" spans="2:10" ht="32" x14ac:dyDescent="0.2">
      <c r="B11" s="143" t="s">
        <v>620</v>
      </c>
      <c r="C11" s="143" t="s">
        <v>619</v>
      </c>
      <c r="D11" s="33" t="s">
        <v>630</v>
      </c>
      <c r="E11" s="33" t="s">
        <v>629</v>
      </c>
      <c r="F11" s="33" t="s">
        <v>628</v>
      </c>
      <c r="G11" s="33" t="s">
        <v>17</v>
      </c>
      <c r="H11" s="33" t="s">
        <v>633</v>
      </c>
      <c r="I11" s="118" t="s">
        <v>626</v>
      </c>
    </row>
    <row r="12" spans="2:10" x14ac:dyDescent="0.2">
      <c r="B12" s="157" t="s">
        <v>335</v>
      </c>
      <c r="C12" s="118">
        <v>1</v>
      </c>
      <c r="D12" s="117">
        <f>$C$2</f>
        <v>975</v>
      </c>
      <c r="E12" s="111">
        <f>$C$9/(D12/C12)</f>
        <v>1.5281066666666667</v>
      </c>
      <c r="F12" s="227">
        <f>ROUNDDOWN(MIN(E12:E14),0)</f>
        <v>1</v>
      </c>
      <c r="G12" s="225">
        <v>3</v>
      </c>
      <c r="H12" s="111">
        <f>$G$12*D12/$C$9</f>
        <v>1.9632137372609242</v>
      </c>
      <c r="I12" s="158">
        <f>IF(H12-C12&lt;0,0,ROUNDUP(H12-C12,0))</f>
        <v>1</v>
      </c>
    </row>
    <row r="13" spans="2:10" x14ac:dyDescent="0.2">
      <c r="B13" s="157" t="s">
        <v>631</v>
      </c>
      <c r="C13" s="118">
        <v>1</v>
      </c>
      <c r="D13" s="117">
        <f>$C$3</f>
        <v>1450</v>
      </c>
      <c r="E13" s="111">
        <f>$C$9/(D13/C13)</f>
        <v>1.02752</v>
      </c>
      <c r="F13" s="227"/>
      <c r="G13" s="225"/>
      <c r="H13" s="111">
        <f>$G$12*D13/$C$9</f>
        <v>2.9196511990034257</v>
      </c>
      <c r="I13" s="158">
        <f>IF(H13-C13&lt;0,0,ROUNDUP(H13-C13,0))</f>
        <v>2</v>
      </c>
    </row>
    <row r="14" spans="2:10" x14ac:dyDescent="0.2">
      <c r="B14" s="157" t="s">
        <v>632</v>
      </c>
      <c r="C14" s="118">
        <v>4</v>
      </c>
      <c r="D14" s="117">
        <f>$C$4</f>
        <v>5900</v>
      </c>
      <c r="E14" s="111">
        <f>$C$9/(D14/C14)</f>
        <v>1.010104406779661</v>
      </c>
      <c r="F14" s="227"/>
      <c r="G14" s="225"/>
      <c r="H14" s="111">
        <f>$G$12*D14/$C$9</f>
        <v>11.879960051117388</v>
      </c>
      <c r="I14" s="158">
        <f>IF(H14-C14&lt;0,0,ROUNDUP(H14-C14,0))</f>
        <v>8</v>
      </c>
    </row>
    <row r="16" spans="2:10" ht="48" x14ac:dyDescent="0.2">
      <c r="B16" s="143" t="s">
        <v>620</v>
      </c>
      <c r="C16" s="143" t="s">
        <v>619</v>
      </c>
      <c r="D16" s="33" t="s">
        <v>630</v>
      </c>
      <c r="E16" s="33" t="s">
        <v>634</v>
      </c>
      <c r="F16" s="33" t="s">
        <v>629</v>
      </c>
      <c r="G16" s="33" t="s">
        <v>628</v>
      </c>
      <c r="H16" s="33" t="s">
        <v>17</v>
      </c>
      <c r="I16" s="33" t="s">
        <v>633</v>
      </c>
      <c r="J16" s="118" t="s">
        <v>626</v>
      </c>
    </row>
    <row r="17" spans="2:10" x14ac:dyDescent="0.2">
      <c r="B17" s="157" t="s">
        <v>335</v>
      </c>
      <c r="C17" s="118">
        <v>1</v>
      </c>
      <c r="D17" s="117">
        <f>$C$2</f>
        <v>975</v>
      </c>
      <c r="E17" s="159">
        <v>0.5</v>
      </c>
      <c r="F17" s="111">
        <f>$C$9/((D17*(1-E17))/C17)</f>
        <v>3.0562133333333334</v>
      </c>
      <c r="G17" s="227">
        <f>ROUNDDOWN(MIN(F17:F19),0)</f>
        <v>1</v>
      </c>
      <c r="H17" s="225">
        <f>G12</f>
        <v>3</v>
      </c>
      <c r="I17" s="111">
        <f>$G$12*D17*(1-E17)/$C$9</f>
        <v>0.98160686863046209</v>
      </c>
      <c r="J17" s="158">
        <f>IF(I17-C17&lt;0,0,ROUNDUP(I17-C17,0))</f>
        <v>0</v>
      </c>
    </row>
    <row r="18" spans="2:10" x14ac:dyDescent="0.2">
      <c r="B18" s="157" t="s">
        <v>631</v>
      </c>
      <c r="C18" s="118">
        <v>1</v>
      </c>
      <c r="D18" s="117">
        <f>$C$3</f>
        <v>1450</v>
      </c>
      <c r="E18" s="159">
        <v>0.35</v>
      </c>
      <c r="F18" s="111">
        <f>$C$9/((D18*(1-E18))/C18)</f>
        <v>1.5808</v>
      </c>
      <c r="G18" s="227"/>
      <c r="H18" s="225"/>
      <c r="I18" s="111">
        <f>$G$12*D18*(1-E18)/$C$9</f>
        <v>1.8977732793522266</v>
      </c>
      <c r="J18" s="158">
        <f>IF(I18-C18&lt;0,0,ROUNDUP(I18-C18,0))</f>
        <v>1</v>
      </c>
    </row>
    <row r="19" spans="2:10" x14ac:dyDescent="0.2">
      <c r="B19" s="157" t="s">
        <v>632</v>
      </c>
      <c r="C19" s="118">
        <v>4</v>
      </c>
      <c r="D19" s="117">
        <f>$C$4</f>
        <v>5900</v>
      </c>
      <c r="E19" s="159">
        <v>0.4</v>
      </c>
      <c r="F19" s="111">
        <f>$C$9/((D19*(1-E19))/C19)</f>
        <v>1.6835073446327684</v>
      </c>
      <c r="G19" s="227"/>
      <c r="H19" s="225"/>
      <c r="I19" s="111">
        <f>$G$12*D19*(1-E19)/$C$9</f>
        <v>7.1279760306704327</v>
      </c>
      <c r="J19" s="158">
        <f>IF(I19-C19&lt;0,0,ROUNDUP(I19-C19,0))</f>
        <v>4</v>
      </c>
    </row>
    <row r="21" spans="2:10" x14ac:dyDescent="0.2">
      <c r="C21" t="s">
        <v>638</v>
      </c>
    </row>
    <row r="22" spans="2:10" x14ac:dyDescent="0.2">
      <c r="C22" s="164" t="s">
        <v>635</v>
      </c>
      <c r="D22" s="160" t="s">
        <v>641</v>
      </c>
      <c r="E22" s="161">
        <f>F12</f>
        <v>1</v>
      </c>
      <c r="F22" s="162" t="s">
        <v>639</v>
      </c>
    </row>
    <row r="23" spans="2:10" x14ac:dyDescent="0.2">
      <c r="C23" s="229" t="s">
        <v>636</v>
      </c>
      <c r="D23" s="163" t="s">
        <v>335</v>
      </c>
      <c r="E23" s="161">
        <f>I12</f>
        <v>1</v>
      </c>
      <c r="F23" s="228" t="s">
        <v>640</v>
      </c>
    </row>
    <row r="24" spans="2:10" x14ac:dyDescent="0.2">
      <c r="C24" s="230"/>
      <c r="D24" s="163" t="s">
        <v>631</v>
      </c>
      <c r="E24" s="161">
        <f>I13</f>
        <v>2</v>
      </c>
      <c r="F24" s="228"/>
    </row>
    <row r="25" spans="2:10" x14ac:dyDescent="0.2">
      <c r="C25" s="231"/>
      <c r="D25" s="163" t="s">
        <v>632</v>
      </c>
      <c r="E25" s="161">
        <f>I14</f>
        <v>8</v>
      </c>
      <c r="F25" s="228"/>
    </row>
    <row r="26" spans="2:10" x14ac:dyDescent="0.2">
      <c r="C26" s="229" t="s">
        <v>637</v>
      </c>
      <c r="D26" s="163" t="s">
        <v>335</v>
      </c>
      <c r="E26" s="161">
        <f>J17</f>
        <v>0</v>
      </c>
      <c r="F26" s="228" t="s">
        <v>642</v>
      </c>
    </row>
    <row r="27" spans="2:10" x14ac:dyDescent="0.2">
      <c r="C27" s="230"/>
      <c r="D27" s="163" t="s">
        <v>631</v>
      </c>
      <c r="E27" s="161">
        <f>J18</f>
        <v>1</v>
      </c>
      <c r="F27" s="228"/>
    </row>
    <row r="28" spans="2:10" x14ac:dyDescent="0.2">
      <c r="C28" s="231"/>
      <c r="D28" s="163" t="s">
        <v>632</v>
      </c>
      <c r="E28" s="161">
        <f>J19</f>
        <v>4</v>
      </c>
      <c r="F28" s="228"/>
    </row>
  </sheetData>
  <mergeCells count="8">
    <mergeCell ref="F26:F28"/>
    <mergeCell ref="C23:C25"/>
    <mergeCell ref="C26:C28"/>
    <mergeCell ref="F12:F14"/>
    <mergeCell ref="G12:G14"/>
    <mergeCell ref="G17:G19"/>
    <mergeCell ref="H17:H19"/>
    <mergeCell ref="F23:F25"/>
  </mergeCells>
  <conditionalFormatting sqref="E12:E14">
    <cfRule type="cellIs" dxfId="2" priority="5" operator="equal">
      <formula>MIN($E$12:$E$14)</formula>
    </cfRule>
  </conditionalFormatting>
  <conditionalFormatting sqref="F17:F19">
    <cfRule type="cellIs" dxfId="1" priority="1" operator="equal">
      <formula>MIN($F$17:$F$19)</formula>
    </cfRule>
    <cfRule type="cellIs" dxfId="0" priority="2" operator="equal">
      <formula>MIN($E$12:$E$14)</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AEFB3-2E5A-1E4F-B8F6-7788059508EA}">
  <dimension ref="A1:U23"/>
  <sheetViews>
    <sheetView zoomScale="120" zoomScaleNormal="120" workbookViewId="0">
      <selection activeCell="Q39" sqref="Q39"/>
    </sheetView>
  </sheetViews>
  <sheetFormatPr baseColWidth="10" defaultRowHeight="16" x14ac:dyDescent="0.2"/>
  <cols>
    <col min="1" max="1" width="4" style="167" customWidth="1"/>
    <col min="2" max="2" width="10.83203125" style="178"/>
    <col min="3" max="6" width="5.83203125" style="178" customWidth="1"/>
    <col min="7" max="7" width="5.83203125" style="167" customWidth="1"/>
    <col min="8" max="10" width="11.83203125" style="167" customWidth="1"/>
    <col min="11" max="11" width="4.5" style="167" customWidth="1"/>
    <col min="12" max="12" width="16.6640625" style="167" customWidth="1"/>
    <col min="13" max="13" width="15.1640625" style="167" customWidth="1"/>
    <col min="14" max="14" width="4" style="167" customWidth="1"/>
    <col min="15" max="15" width="23.5" style="167" customWidth="1"/>
    <col min="16" max="16" width="18" style="167" customWidth="1"/>
    <col min="17" max="16384" width="10.83203125" style="167"/>
  </cols>
  <sheetData>
    <row r="1" spans="1:21" x14ac:dyDescent="0.2">
      <c r="A1" s="165"/>
      <c r="B1" s="166"/>
      <c r="C1" s="166"/>
      <c r="D1" s="166"/>
      <c r="E1" s="166"/>
      <c r="F1" s="166"/>
      <c r="G1" s="165"/>
      <c r="H1" s="165"/>
      <c r="I1" s="165"/>
      <c r="J1" s="165"/>
    </row>
    <row r="2" spans="1:21" x14ac:dyDescent="0.2">
      <c r="A2" s="165"/>
      <c r="B2" s="166"/>
      <c r="C2" s="232" t="s">
        <v>643</v>
      </c>
      <c r="D2" s="232"/>
      <c r="E2" s="232"/>
      <c r="F2" s="232"/>
      <c r="G2" s="232"/>
      <c r="H2" s="232"/>
      <c r="I2" s="232"/>
      <c r="J2" s="232"/>
      <c r="Q2" s="233" t="s">
        <v>644</v>
      </c>
      <c r="R2" s="233"/>
      <c r="S2" s="233"/>
      <c r="T2" s="233"/>
    </row>
    <row r="3" spans="1:21" ht="34" x14ac:dyDescent="0.2">
      <c r="A3" s="165"/>
      <c r="B3" s="168" t="s">
        <v>645</v>
      </c>
      <c r="C3" s="168" t="s">
        <v>646</v>
      </c>
      <c r="D3" s="168" t="s">
        <v>647</v>
      </c>
      <c r="E3" s="168" t="s">
        <v>648</v>
      </c>
      <c r="F3" s="168" t="s">
        <v>649</v>
      </c>
      <c r="G3" s="168" t="s">
        <v>650</v>
      </c>
      <c r="H3" s="169" t="s">
        <v>651</v>
      </c>
      <c r="I3" s="169" t="s">
        <v>652</v>
      </c>
      <c r="J3" s="169" t="s">
        <v>653</v>
      </c>
      <c r="L3" s="234" t="s">
        <v>654</v>
      </c>
      <c r="M3" s="234"/>
      <c r="O3" s="170" t="s">
        <v>655</v>
      </c>
      <c r="Q3" s="171" t="s">
        <v>656</v>
      </c>
      <c r="R3" s="171" t="s">
        <v>657</v>
      </c>
      <c r="S3" s="171" t="s">
        <v>658</v>
      </c>
      <c r="T3" s="171" t="s">
        <v>659</v>
      </c>
    </row>
    <row r="4" spans="1:21" x14ac:dyDescent="0.2">
      <c r="A4" s="165"/>
      <c r="B4" s="172" t="s">
        <v>656</v>
      </c>
      <c r="C4" s="166" t="s">
        <v>660</v>
      </c>
      <c r="D4" s="166" t="s">
        <v>660</v>
      </c>
      <c r="E4" s="166" t="s">
        <v>660</v>
      </c>
      <c r="F4" s="166" t="s">
        <v>660</v>
      </c>
      <c r="G4" s="166" t="s">
        <v>660</v>
      </c>
      <c r="H4" s="166" t="s">
        <v>660</v>
      </c>
      <c r="I4" s="166" t="s">
        <v>660</v>
      </c>
      <c r="J4" s="166">
        <v>2</v>
      </c>
      <c r="L4" s="171" t="s">
        <v>646</v>
      </c>
      <c r="M4" s="173">
        <v>3</v>
      </c>
      <c r="O4" s="173">
        <f>M4*$M$12</f>
        <v>5250</v>
      </c>
      <c r="Q4" s="174"/>
      <c r="R4" s="175" t="s">
        <v>660</v>
      </c>
      <c r="S4" s="174">
        <f>O4*C6</f>
        <v>10500</v>
      </c>
      <c r="T4" s="174">
        <f>O4*C7</f>
        <v>21000</v>
      </c>
    </row>
    <row r="5" spans="1:21" x14ac:dyDescent="0.2">
      <c r="A5" s="165"/>
      <c r="B5" s="172" t="s">
        <v>657</v>
      </c>
      <c r="C5" s="166" t="s">
        <v>660</v>
      </c>
      <c r="D5" s="166" t="s">
        <v>660</v>
      </c>
      <c r="E5" s="166" t="s">
        <v>660</v>
      </c>
      <c r="F5" s="166" t="s">
        <v>660</v>
      </c>
      <c r="G5" s="166" t="s">
        <v>660</v>
      </c>
      <c r="H5" s="166">
        <v>6</v>
      </c>
      <c r="I5" s="166">
        <v>8</v>
      </c>
      <c r="J5" s="166" t="s">
        <v>660</v>
      </c>
      <c r="L5" s="171" t="s">
        <v>647</v>
      </c>
      <c r="M5" s="173">
        <v>2</v>
      </c>
      <c r="O5" s="173">
        <f t="shared" ref="O5:O10" si="0">M5*$M$12</f>
        <v>3500</v>
      </c>
      <c r="Q5" s="174"/>
      <c r="R5" s="175" t="s">
        <v>660</v>
      </c>
      <c r="S5" s="174">
        <f>O5*D6</f>
        <v>14000</v>
      </c>
      <c r="T5" s="174">
        <f>O5*D7</f>
        <v>28000</v>
      </c>
    </row>
    <row r="6" spans="1:21" x14ac:dyDescent="0.2">
      <c r="A6" s="165"/>
      <c r="B6" s="172" t="s">
        <v>658</v>
      </c>
      <c r="C6" s="166">
        <v>2</v>
      </c>
      <c r="D6" s="166">
        <v>4</v>
      </c>
      <c r="E6" s="166">
        <v>8</v>
      </c>
      <c r="F6" s="166">
        <v>4</v>
      </c>
      <c r="G6" s="166" t="s">
        <v>660</v>
      </c>
      <c r="H6" s="166" t="s">
        <v>660</v>
      </c>
      <c r="I6" s="166" t="s">
        <v>660</v>
      </c>
      <c r="J6" s="166" t="s">
        <v>660</v>
      </c>
      <c r="L6" s="171" t="s">
        <v>648</v>
      </c>
      <c r="M6" s="173">
        <v>4</v>
      </c>
      <c r="O6" s="173">
        <f t="shared" si="0"/>
        <v>7000</v>
      </c>
      <c r="Q6" s="174"/>
      <c r="R6" s="175" t="s">
        <v>660</v>
      </c>
      <c r="S6" s="174">
        <f>O6*E6</f>
        <v>56000</v>
      </c>
      <c r="T6" s="174">
        <f>O6*E7</f>
        <v>14000</v>
      </c>
    </row>
    <row r="7" spans="1:21" x14ac:dyDescent="0.2">
      <c r="A7" s="165"/>
      <c r="B7" s="176" t="s">
        <v>659</v>
      </c>
      <c r="C7" s="177">
        <v>4</v>
      </c>
      <c r="D7" s="177">
        <v>8</v>
      </c>
      <c r="E7" s="177">
        <v>2</v>
      </c>
      <c r="F7" s="177">
        <v>2</v>
      </c>
      <c r="G7" s="177">
        <v>8</v>
      </c>
      <c r="H7" s="177" t="s">
        <v>660</v>
      </c>
      <c r="I7" s="177" t="s">
        <v>660</v>
      </c>
      <c r="J7" s="177" t="s">
        <v>660</v>
      </c>
      <c r="L7" s="171" t="s">
        <v>649</v>
      </c>
      <c r="M7" s="173">
        <v>3</v>
      </c>
      <c r="O7" s="173">
        <f t="shared" si="0"/>
        <v>5250</v>
      </c>
      <c r="Q7" s="174"/>
      <c r="R7" s="175" t="s">
        <v>660</v>
      </c>
      <c r="S7" s="174">
        <f>O7*F6</f>
        <v>21000</v>
      </c>
      <c r="T7" s="174">
        <f>O7*F7</f>
        <v>10500</v>
      </c>
    </row>
    <row r="8" spans="1:21" x14ac:dyDescent="0.2">
      <c r="L8" s="171" t="s">
        <v>650</v>
      </c>
      <c r="M8" s="173">
        <v>2</v>
      </c>
      <c r="O8" s="173">
        <f t="shared" si="0"/>
        <v>3500</v>
      </c>
      <c r="Q8" s="174"/>
      <c r="R8" s="175" t="s">
        <v>660</v>
      </c>
      <c r="S8" s="175" t="s">
        <v>660</v>
      </c>
      <c r="T8" s="174">
        <f>O8*G7</f>
        <v>28000</v>
      </c>
    </row>
    <row r="9" spans="1:21" x14ac:dyDescent="0.2">
      <c r="B9" s="167"/>
      <c r="C9" s="167"/>
      <c r="D9" s="167"/>
      <c r="E9" s="167"/>
      <c r="F9" s="167"/>
      <c r="L9" s="171" t="s">
        <v>661</v>
      </c>
      <c r="M9" s="173">
        <v>2</v>
      </c>
      <c r="O9" s="173">
        <f t="shared" si="0"/>
        <v>3500</v>
      </c>
      <c r="Q9" s="174"/>
      <c r="R9" s="174">
        <f>O9*H5</f>
        <v>21000</v>
      </c>
      <c r="S9" s="175" t="s">
        <v>662</v>
      </c>
      <c r="T9" s="175" t="s">
        <v>660</v>
      </c>
    </row>
    <row r="10" spans="1:21" x14ac:dyDescent="0.2">
      <c r="B10" s="167"/>
      <c r="C10" s="167"/>
      <c r="D10" s="167"/>
      <c r="E10" s="167"/>
      <c r="F10" s="167"/>
      <c r="L10" s="171" t="s">
        <v>663</v>
      </c>
      <c r="M10" s="173">
        <v>1</v>
      </c>
      <c r="O10" s="173">
        <f t="shared" si="0"/>
        <v>1750</v>
      </c>
      <c r="Q10" s="174">
        <f>M12*J4</f>
        <v>3500</v>
      </c>
      <c r="R10" s="174">
        <f>O10*I5</f>
        <v>14000</v>
      </c>
      <c r="S10" s="175" t="s">
        <v>660</v>
      </c>
      <c r="T10" s="175" t="s">
        <v>660</v>
      </c>
    </row>
    <row r="11" spans="1:21" x14ac:dyDescent="0.2">
      <c r="B11" s="167"/>
      <c r="C11" s="167"/>
      <c r="D11" s="167"/>
      <c r="E11" s="167"/>
      <c r="F11" s="167"/>
      <c r="Q11" s="167">
        <f>Q10</f>
        <v>3500</v>
      </c>
      <c r="R11" s="167">
        <f>SUM(R9:R10)</f>
        <v>35000</v>
      </c>
      <c r="S11" s="167">
        <f>SUM(S4:S10)</f>
        <v>101500</v>
      </c>
      <c r="T11" s="167">
        <f>SUM(Q11:S11)</f>
        <v>140000</v>
      </c>
    </row>
    <row r="12" spans="1:21" x14ac:dyDescent="0.2">
      <c r="B12" s="167"/>
      <c r="C12" s="167"/>
      <c r="D12" s="167"/>
      <c r="E12" s="167"/>
      <c r="F12" s="167"/>
      <c r="L12" s="179" t="s">
        <v>664</v>
      </c>
      <c r="M12" s="180">
        <v>1750</v>
      </c>
      <c r="P12" s="179" t="s">
        <v>665</v>
      </c>
      <c r="Q12" s="167">
        <v>1</v>
      </c>
      <c r="R12" s="181">
        <f>R11/$Q$11</f>
        <v>10</v>
      </c>
      <c r="S12" s="181">
        <f t="shared" ref="S12:T12" si="1">S11/$Q$11</f>
        <v>29</v>
      </c>
      <c r="T12" s="181">
        <f t="shared" si="1"/>
        <v>40</v>
      </c>
    </row>
    <row r="13" spans="1:21" x14ac:dyDescent="0.2">
      <c r="B13" s="167"/>
      <c r="C13" s="167"/>
      <c r="D13" s="167"/>
      <c r="E13" s="167"/>
      <c r="F13" s="167"/>
      <c r="L13" s="179" t="s">
        <v>666</v>
      </c>
      <c r="M13" s="178">
        <f>M12*M14</f>
        <v>3500</v>
      </c>
      <c r="P13" s="182" t="s">
        <v>667</v>
      </c>
      <c r="Q13" s="167">
        <f>Q11/Q12</f>
        <v>3500</v>
      </c>
      <c r="R13" s="167">
        <f t="shared" ref="R13:T13" si="2">R11/R12</f>
        <v>3500</v>
      </c>
      <c r="S13" s="167">
        <f t="shared" si="2"/>
        <v>3500</v>
      </c>
      <c r="T13" s="167">
        <f t="shared" si="2"/>
        <v>3500</v>
      </c>
    </row>
    <row r="14" spans="1:21" x14ac:dyDescent="0.2">
      <c r="J14" s="178"/>
      <c r="L14" s="179" t="s">
        <v>668</v>
      </c>
      <c r="M14" s="183">
        <v>2</v>
      </c>
      <c r="P14" s="235" t="s">
        <v>669</v>
      </c>
      <c r="Q14" s="167">
        <f>M12/Q13</f>
        <v>0.5</v>
      </c>
      <c r="R14" s="184">
        <f>(O9+O10)/R13</f>
        <v>1.5</v>
      </c>
      <c r="S14" s="167">
        <f>(O4+O5+O6+O7)/S13</f>
        <v>6</v>
      </c>
      <c r="T14" s="167">
        <f>(O4+O5+O6+O7+O8)/T13</f>
        <v>7</v>
      </c>
      <c r="U14" s="167" t="s">
        <v>670</v>
      </c>
    </row>
    <row r="15" spans="1:21" x14ac:dyDescent="0.2">
      <c r="H15" s="178"/>
      <c r="I15" s="178"/>
      <c r="J15" s="178"/>
      <c r="P15" s="235"/>
      <c r="Q15" s="167">
        <f>Q14*2</f>
        <v>1</v>
      </c>
      <c r="R15" s="167">
        <f t="shared" ref="R15:T15" si="3">R14*2</f>
        <v>3</v>
      </c>
      <c r="S15" s="167">
        <f t="shared" si="3"/>
        <v>12</v>
      </c>
      <c r="T15" s="167">
        <f t="shared" si="3"/>
        <v>14</v>
      </c>
      <c r="U15" s="167" t="s">
        <v>671</v>
      </c>
    </row>
    <row r="16" spans="1:21" x14ac:dyDescent="0.2">
      <c r="H16" s="178"/>
      <c r="I16" s="178"/>
      <c r="J16" s="178"/>
    </row>
    <row r="17" spans="8:20" x14ac:dyDescent="0.2">
      <c r="H17" s="178"/>
      <c r="I17" s="178"/>
      <c r="J17" s="178"/>
      <c r="O17" s="185" t="s">
        <v>672</v>
      </c>
    </row>
    <row r="18" spans="8:20" x14ac:dyDescent="0.2">
      <c r="H18" s="178"/>
      <c r="I18" s="178"/>
      <c r="J18" s="178"/>
      <c r="O18" s="236" t="s">
        <v>673</v>
      </c>
      <c r="P18" s="236"/>
      <c r="Q18" s="236"/>
      <c r="R18" s="236"/>
      <c r="S18" s="236"/>
    </row>
    <row r="19" spans="8:20" x14ac:dyDescent="0.2">
      <c r="O19" s="236"/>
      <c r="P19" s="236"/>
      <c r="Q19" s="236"/>
      <c r="R19" s="236"/>
      <c r="S19" s="236"/>
    </row>
    <row r="20" spans="8:20" x14ac:dyDescent="0.2">
      <c r="O20" s="236"/>
      <c r="P20" s="236"/>
      <c r="Q20" s="236"/>
      <c r="R20" s="236"/>
      <c r="S20" s="236"/>
    </row>
    <row r="21" spans="8:20" x14ac:dyDescent="0.2">
      <c r="O21" s="236"/>
      <c r="P21" s="236"/>
      <c r="Q21" s="236"/>
      <c r="R21" s="236"/>
      <c r="S21" s="236"/>
    </row>
    <row r="23" spans="8:20" x14ac:dyDescent="0.2">
      <c r="P23" s="182" t="s">
        <v>735</v>
      </c>
      <c r="Q23" s="167">
        <f>ROUNDUP(Q12*1.2,0)</f>
        <v>2</v>
      </c>
      <c r="R23" s="167">
        <f t="shared" ref="R23:T23" si="4">ROUNDUP(R12*1.2,0)</f>
        <v>12</v>
      </c>
      <c r="S23" s="167">
        <f t="shared" si="4"/>
        <v>35</v>
      </c>
      <c r="T23" s="167">
        <f t="shared" si="4"/>
        <v>48</v>
      </c>
    </row>
  </sheetData>
  <mergeCells count="5">
    <mergeCell ref="C2:J2"/>
    <mergeCell ref="Q2:T2"/>
    <mergeCell ref="L3:M3"/>
    <mergeCell ref="P14:P15"/>
    <mergeCell ref="O18:S2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04C26-7834-E942-AC87-93430DD5CDF1}">
  <dimension ref="B1:M56"/>
  <sheetViews>
    <sheetView zoomScale="150" zoomScaleNormal="150" zoomScalePageLayoutView="150" workbookViewId="0">
      <selection activeCell="M27" sqref="M27"/>
    </sheetView>
  </sheetViews>
  <sheetFormatPr baseColWidth="10" defaultRowHeight="13" x14ac:dyDescent="0.15"/>
  <cols>
    <col min="1" max="1" width="4.6640625" style="186" customWidth="1"/>
    <col min="2" max="16384" width="10.83203125" style="186"/>
  </cols>
  <sheetData>
    <row r="1" spans="2:13" ht="14" thickBot="1" x14ac:dyDescent="0.2"/>
    <row r="2" spans="2:13" ht="18" thickBot="1" x14ac:dyDescent="0.2">
      <c r="B2" s="187"/>
      <c r="C2" s="188">
        <v>1</v>
      </c>
      <c r="D2" s="188">
        <v>2</v>
      </c>
      <c r="E2" s="188">
        <v>3</v>
      </c>
      <c r="F2" s="188">
        <v>4</v>
      </c>
      <c r="G2" s="188" t="s">
        <v>689</v>
      </c>
      <c r="H2" s="186" t="s">
        <v>674</v>
      </c>
    </row>
    <row r="3" spans="2:13" ht="18" thickBot="1" x14ac:dyDescent="0.2">
      <c r="B3" s="189" t="s">
        <v>675</v>
      </c>
      <c r="C3" s="190">
        <v>2.4</v>
      </c>
      <c r="D3" s="190">
        <v>1.1000000000000001</v>
      </c>
      <c r="E3" s="190">
        <v>0.8</v>
      </c>
      <c r="F3" s="191">
        <v>3</v>
      </c>
      <c r="G3" s="192">
        <v>50</v>
      </c>
      <c r="H3" s="193">
        <f>G3/C3</f>
        <v>20.833333333333336</v>
      </c>
      <c r="I3" s="186">
        <v>3</v>
      </c>
      <c r="J3" s="193"/>
    </row>
    <row r="4" spans="2:13" ht="18" thickBot="1" x14ac:dyDescent="0.2">
      <c r="B4" s="189" t="s">
        <v>676</v>
      </c>
      <c r="C4" s="190">
        <v>2</v>
      </c>
      <c r="D4" s="191">
        <v>2.2000000000000002</v>
      </c>
      <c r="E4" s="190">
        <v>1.2</v>
      </c>
      <c r="F4" s="190">
        <v>2.1</v>
      </c>
      <c r="G4" s="192">
        <v>65</v>
      </c>
      <c r="H4" s="193">
        <f>G4/C4</f>
        <v>32.5</v>
      </c>
      <c r="I4" s="186">
        <v>2</v>
      </c>
      <c r="J4" s="193"/>
    </row>
    <row r="5" spans="2:13" ht="18" thickBot="1" x14ac:dyDescent="0.2">
      <c r="B5" s="189" t="s">
        <v>587</v>
      </c>
      <c r="C5" s="190">
        <v>0.9</v>
      </c>
      <c r="D5" s="190">
        <v>0.9</v>
      </c>
      <c r="E5" s="190">
        <v>1</v>
      </c>
      <c r="F5" s="191">
        <v>2.5</v>
      </c>
      <c r="G5" s="192">
        <v>70</v>
      </c>
      <c r="H5" s="193">
        <f>G5/C5</f>
        <v>77.777777777777771</v>
      </c>
      <c r="I5" s="186">
        <v>1</v>
      </c>
      <c r="J5" s="194"/>
    </row>
    <row r="7" spans="2:13" ht="14" thickBot="1" x14ac:dyDescent="0.2"/>
    <row r="8" spans="2:13" ht="18" thickBot="1" x14ac:dyDescent="0.2">
      <c r="B8" s="195" t="s">
        <v>690</v>
      </c>
      <c r="C8" s="196" t="s">
        <v>691</v>
      </c>
      <c r="D8" s="196" t="s">
        <v>692</v>
      </c>
      <c r="F8" s="197"/>
    </row>
    <row r="9" spans="2:13" ht="17" x14ac:dyDescent="0.15">
      <c r="B9" s="198" t="s">
        <v>656</v>
      </c>
      <c r="C9" s="199">
        <v>640</v>
      </c>
      <c r="D9" s="199">
        <v>1280</v>
      </c>
    </row>
    <row r="10" spans="2:13" ht="17" x14ac:dyDescent="0.15">
      <c r="B10" s="198" t="s">
        <v>657</v>
      </c>
      <c r="C10" s="199">
        <v>640</v>
      </c>
      <c r="D10" s="199">
        <v>640</v>
      </c>
      <c r="E10" s="186" t="s">
        <v>677</v>
      </c>
      <c r="G10" s="208" t="s">
        <v>656</v>
      </c>
      <c r="H10" s="208" t="s">
        <v>657</v>
      </c>
      <c r="I10" s="208" t="s">
        <v>658</v>
      </c>
      <c r="J10" s="208" t="s">
        <v>659</v>
      </c>
      <c r="L10" s="212" t="s">
        <v>698</v>
      </c>
    </row>
    <row r="11" spans="2:13" ht="17" x14ac:dyDescent="0.15">
      <c r="B11" s="198" t="s">
        <v>658</v>
      </c>
      <c r="C11" s="199">
        <v>1920</v>
      </c>
      <c r="D11" s="199">
        <v>1920</v>
      </c>
      <c r="E11" s="186">
        <v>100</v>
      </c>
      <c r="F11" s="186" t="s">
        <v>675</v>
      </c>
      <c r="G11" s="186">
        <f t="shared" ref="G11:J13" si="0">$E11*C3</f>
        <v>240</v>
      </c>
      <c r="H11" s="186">
        <f t="shared" si="0"/>
        <v>110.00000000000001</v>
      </c>
      <c r="I11" s="186">
        <f t="shared" si="0"/>
        <v>80</v>
      </c>
      <c r="J11" s="186">
        <f t="shared" si="0"/>
        <v>300</v>
      </c>
      <c r="L11" s="186" t="s">
        <v>699</v>
      </c>
    </row>
    <row r="12" spans="2:13" ht="17" customHeight="1" thickBot="1" x14ac:dyDescent="0.2">
      <c r="B12" s="200" t="s">
        <v>659</v>
      </c>
      <c r="C12" s="201">
        <v>1280</v>
      </c>
      <c r="D12" s="201">
        <v>2560</v>
      </c>
      <c r="E12" s="186">
        <v>100</v>
      </c>
      <c r="F12" s="186" t="s">
        <v>676</v>
      </c>
      <c r="G12" s="186">
        <f t="shared" si="0"/>
        <v>200</v>
      </c>
      <c r="H12" s="186">
        <f t="shared" si="0"/>
        <v>220.00000000000003</v>
      </c>
      <c r="I12" s="186">
        <f t="shared" si="0"/>
        <v>120</v>
      </c>
      <c r="J12" s="186">
        <f t="shared" si="0"/>
        <v>210</v>
      </c>
      <c r="L12" s="186" t="s">
        <v>700</v>
      </c>
      <c r="M12" s="186" t="s">
        <v>703</v>
      </c>
    </row>
    <row r="13" spans="2:13" ht="17" customHeight="1" x14ac:dyDescent="0.15">
      <c r="B13" s="198" t="s">
        <v>678</v>
      </c>
      <c r="C13" s="199">
        <v>100</v>
      </c>
      <c r="D13" s="199">
        <v>75</v>
      </c>
      <c r="E13" s="186">
        <v>300</v>
      </c>
      <c r="F13" s="186" t="s">
        <v>587</v>
      </c>
      <c r="G13" s="186">
        <f t="shared" si="0"/>
        <v>270</v>
      </c>
      <c r="H13" s="186">
        <f t="shared" si="0"/>
        <v>270</v>
      </c>
      <c r="I13" s="186">
        <f t="shared" si="0"/>
        <v>300</v>
      </c>
      <c r="J13" s="186">
        <f t="shared" si="0"/>
        <v>750</v>
      </c>
      <c r="L13" s="186" t="s">
        <v>701</v>
      </c>
      <c r="M13" s="186" t="s">
        <v>704</v>
      </c>
    </row>
    <row r="14" spans="2:13" ht="17" customHeight="1" x14ac:dyDescent="0.15">
      <c r="B14" s="198" t="s">
        <v>679</v>
      </c>
      <c r="C14" s="199">
        <v>0</v>
      </c>
      <c r="D14" s="199">
        <v>0</v>
      </c>
      <c r="F14" s="202" t="s">
        <v>667</v>
      </c>
      <c r="G14" s="203">
        <f>SUM(G11:G13)</f>
        <v>710</v>
      </c>
      <c r="H14" s="203">
        <f t="shared" ref="H14:J14" si="1">SUM(H11:H13)</f>
        <v>600</v>
      </c>
      <c r="I14" s="203">
        <f t="shared" si="1"/>
        <v>500</v>
      </c>
      <c r="J14" s="203">
        <f t="shared" si="1"/>
        <v>1260</v>
      </c>
      <c r="L14" s="186" t="s">
        <v>702</v>
      </c>
      <c r="M14" s="186" t="s">
        <v>705</v>
      </c>
    </row>
    <row r="15" spans="2:13" ht="17" customHeight="1" x14ac:dyDescent="0.15">
      <c r="B15" s="198" t="s">
        <v>680</v>
      </c>
      <c r="C15" s="199">
        <v>100</v>
      </c>
      <c r="D15" s="199">
        <v>100</v>
      </c>
      <c r="F15" s="186" t="s">
        <v>681</v>
      </c>
      <c r="G15" s="186">
        <f>C9</f>
        <v>640</v>
      </c>
      <c r="H15" s="186">
        <f>C10</f>
        <v>640</v>
      </c>
      <c r="I15" s="186">
        <f>C11</f>
        <v>1920</v>
      </c>
      <c r="J15" s="186">
        <f>C12</f>
        <v>1280</v>
      </c>
    </row>
    <row r="16" spans="2:13" ht="17" customHeight="1" x14ac:dyDescent="0.15">
      <c r="B16" s="198" t="s">
        <v>682</v>
      </c>
      <c r="C16" s="199">
        <v>20</v>
      </c>
      <c r="D16" s="199">
        <v>25</v>
      </c>
      <c r="F16" s="186" t="s">
        <v>683</v>
      </c>
      <c r="G16" s="204">
        <f>G15-G14</f>
        <v>-70</v>
      </c>
      <c r="H16" s="186">
        <f t="shared" ref="H16:J16" si="2">H15-H14</f>
        <v>40</v>
      </c>
      <c r="I16" s="186">
        <f t="shared" si="2"/>
        <v>1420</v>
      </c>
      <c r="J16" s="186">
        <f t="shared" si="2"/>
        <v>20</v>
      </c>
      <c r="L16" s="186" t="s">
        <v>706</v>
      </c>
    </row>
    <row r="17" spans="2:12" ht="17" customHeight="1" x14ac:dyDescent="0.15">
      <c r="B17" s="198" t="s">
        <v>684</v>
      </c>
      <c r="C17" s="199">
        <v>300</v>
      </c>
      <c r="D17" s="199">
        <v>400</v>
      </c>
      <c r="G17" s="186" t="s">
        <v>685</v>
      </c>
      <c r="L17" s="186" t="s">
        <v>707</v>
      </c>
    </row>
    <row r="18" spans="2:12" ht="17" customHeight="1" thickBot="1" x14ac:dyDescent="0.2">
      <c r="B18" s="200" t="s">
        <v>686</v>
      </c>
      <c r="C18" s="201">
        <v>0</v>
      </c>
      <c r="D18" s="201">
        <v>50</v>
      </c>
    </row>
    <row r="19" spans="2:12" ht="17" customHeight="1" x14ac:dyDescent="0.15">
      <c r="F19" s="197" t="s">
        <v>693</v>
      </c>
      <c r="L19" s="186" t="s">
        <v>708</v>
      </c>
    </row>
    <row r="20" spans="2:12" ht="17" customHeight="1" x14ac:dyDescent="0.15">
      <c r="F20" s="186" t="s">
        <v>695</v>
      </c>
      <c r="K20" s="186" t="s">
        <v>656</v>
      </c>
      <c r="L20" s="186" t="s">
        <v>709</v>
      </c>
    </row>
    <row r="21" spans="2:12" ht="17" customHeight="1" x14ac:dyDescent="0.15">
      <c r="F21" s="186" t="s">
        <v>694</v>
      </c>
      <c r="K21" s="186" t="s">
        <v>657</v>
      </c>
      <c r="L21" s="186" t="s">
        <v>723</v>
      </c>
    </row>
    <row r="22" spans="2:12" ht="17" customHeight="1" x14ac:dyDescent="0.15">
      <c r="F22" s="205" t="s">
        <v>687</v>
      </c>
      <c r="G22" s="186">
        <f>TRUNC(640/F27,0)</f>
        <v>96</v>
      </c>
      <c r="H22" s="210" t="s">
        <v>688</v>
      </c>
      <c r="K22" s="186" t="s">
        <v>658</v>
      </c>
      <c r="L22" s="186" t="s">
        <v>724</v>
      </c>
    </row>
    <row r="23" spans="2:12" ht="17" customHeight="1" x14ac:dyDescent="0.15">
      <c r="F23" s="206" t="s">
        <v>675</v>
      </c>
      <c r="G23" s="186">
        <f>G22</f>
        <v>96</v>
      </c>
      <c r="H23" s="210">
        <v>96</v>
      </c>
      <c r="K23" s="186" t="s">
        <v>659</v>
      </c>
      <c r="L23" s="186" t="s">
        <v>725</v>
      </c>
    </row>
    <row r="24" spans="2:12" ht="17" customHeight="1" x14ac:dyDescent="0.15">
      <c r="F24" s="206" t="s">
        <v>676</v>
      </c>
      <c r="G24" s="186">
        <f>G22</f>
        <v>96</v>
      </c>
      <c r="H24" s="210">
        <v>96</v>
      </c>
      <c r="K24" s="186" t="s">
        <v>710</v>
      </c>
      <c r="L24" s="186" t="s">
        <v>716</v>
      </c>
    </row>
    <row r="25" spans="2:12" ht="17" customHeight="1" x14ac:dyDescent="0.15">
      <c r="F25" s="206" t="s">
        <v>587</v>
      </c>
      <c r="G25" s="186">
        <f>G22*2.5</f>
        <v>240</v>
      </c>
      <c r="H25" s="210">
        <v>240</v>
      </c>
      <c r="K25" s="186" t="s">
        <v>712</v>
      </c>
      <c r="L25" s="186" t="s">
        <v>717</v>
      </c>
    </row>
    <row r="26" spans="2:12" ht="17" customHeight="1" x14ac:dyDescent="0.15">
      <c r="K26" s="186" t="s">
        <v>711</v>
      </c>
      <c r="L26" s="186" t="s">
        <v>718</v>
      </c>
    </row>
    <row r="27" spans="2:12" ht="17" customHeight="1" x14ac:dyDescent="0.15">
      <c r="F27" s="186">
        <f>2.5*0.9+2+2.4</f>
        <v>6.65</v>
      </c>
      <c r="K27" s="186" t="s">
        <v>713</v>
      </c>
      <c r="L27" s="186" t="s">
        <v>719</v>
      </c>
    </row>
    <row r="28" spans="2:12" ht="17" customHeight="1" x14ac:dyDescent="0.15">
      <c r="K28" s="186" t="s">
        <v>714</v>
      </c>
      <c r="L28" s="186" t="s">
        <v>720</v>
      </c>
    </row>
    <row r="29" spans="2:12" ht="17" customHeight="1" x14ac:dyDescent="0.15">
      <c r="K29" s="186" t="s">
        <v>715</v>
      </c>
      <c r="L29" s="186" t="s">
        <v>721</v>
      </c>
    </row>
    <row r="30" spans="2:12" ht="17" customHeight="1" x14ac:dyDescent="0.15">
      <c r="K30" s="186" t="s">
        <v>722</v>
      </c>
    </row>
    <row r="31" spans="2:12" ht="17" customHeight="1" x14ac:dyDescent="0.15"/>
    <row r="32" spans="2:12" ht="17" customHeight="1" x14ac:dyDescent="0.15"/>
    <row r="33" ht="17" customHeight="1" x14ac:dyDescent="0.15"/>
    <row r="34" ht="17" customHeight="1" x14ac:dyDescent="0.15"/>
    <row r="35" ht="17" customHeight="1" x14ac:dyDescent="0.15"/>
    <row r="36" ht="17" customHeight="1" x14ac:dyDescent="0.15"/>
    <row r="37" ht="17" customHeight="1" x14ac:dyDescent="0.15"/>
    <row r="38" ht="17" customHeight="1" x14ac:dyDescent="0.15"/>
    <row r="39" ht="17" customHeight="1" x14ac:dyDescent="0.15"/>
    <row r="40" ht="17" customHeight="1" x14ac:dyDescent="0.15"/>
    <row r="41" ht="17" customHeight="1" x14ac:dyDescent="0.15"/>
    <row r="42" ht="17" customHeight="1" x14ac:dyDescent="0.15"/>
    <row r="43" ht="17" customHeight="1" x14ac:dyDescent="0.15"/>
    <row r="44" ht="17" customHeight="1" x14ac:dyDescent="0.15"/>
    <row r="45" ht="17" customHeight="1" x14ac:dyDescent="0.15"/>
    <row r="46" ht="17" customHeight="1" x14ac:dyDescent="0.15"/>
    <row r="47" ht="17" customHeight="1" x14ac:dyDescent="0.15"/>
    <row r="48" ht="17" customHeight="1" x14ac:dyDescent="0.15"/>
    <row r="49" ht="17" customHeight="1" x14ac:dyDescent="0.15"/>
    <row r="50" ht="17" customHeight="1" x14ac:dyDescent="0.15"/>
    <row r="51" ht="17" customHeight="1" x14ac:dyDescent="0.15"/>
    <row r="52" ht="17" customHeight="1" x14ac:dyDescent="0.15"/>
    <row r="53" ht="17" customHeight="1" x14ac:dyDescent="0.15"/>
    <row r="54" ht="17" customHeight="1" x14ac:dyDescent="0.15"/>
    <row r="55" ht="17" customHeight="1" x14ac:dyDescent="0.15"/>
    <row r="56" ht="17" customHeight="1" x14ac:dyDescent="0.15"/>
  </sheetData>
  <pageMargins left="0.75" right="0.75" top="1" bottom="1" header="0.5" footer="0.5"/>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D864-C199-7D4B-88B9-484FCDE720AD}">
  <dimension ref="B1:N41"/>
  <sheetViews>
    <sheetView zoomScale="150" zoomScaleNormal="150" zoomScalePageLayoutView="150" workbookViewId="0">
      <selection activeCell="R19" sqref="R19"/>
    </sheetView>
  </sheetViews>
  <sheetFormatPr baseColWidth="10" defaultRowHeight="13" x14ac:dyDescent="0.15"/>
  <cols>
    <col min="1" max="1" width="4.1640625" style="186" customWidth="1"/>
    <col min="2" max="16384" width="10.83203125" style="186"/>
  </cols>
  <sheetData>
    <row r="1" spans="2:14" ht="14" thickBot="1" x14ac:dyDescent="0.2"/>
    <row r="2" spans="2:14" ht="18" thickBot="1" x14ac:dyDescent="0.2">
      <c r="B2" s="187"/>
      <c r="C2" s="188">
        <v>1</v>
      </c>
      <c r="D2" s="188">
        <v>2</v>
      </c>
      <c r="E2" s="188">
        <v>3</v>
      </c>
      <c r="F2" s="188">
        <v>4</v>
      </c>
      <c r="G2" s="188" t="s">
        <v>689</v>
      </c>
      <c r="H2" s="186" t="s">
        <v>674</v>
      </c>
    </row>
    <row r="3" spans="2:14" ht="18" thickBot="1" x14ac:dyDescent="0.2">
      <c r="B3" s="189" t="s">
        <v>675</v>
      </c>
      <c r="C3" s="190">
        <v>2.4</v>
      </c>
      <c r="D3" s="190">
        <v>1.1000000000000001</v>
      </c>
      <c r="E3" s="190">
        <v>0.8</v>
      </c>
      <c r="F3" s="191">
        <v>3</v>
      </c>
      <c r="G3" s="192">
        <v>50</v>
      </c>
      <c r="H3" s="193">
        <f>G3/D3</f>
        <v>45.454545454545453</v>
      </c>
      <c r="I3" s="186">
        <v>2</v>
      </c>
      <c r="J3" s="193">
        <f>G3/D3</f>
        <v>45.454545454545453</v>
      </c>
      <c r="M3" s="212" t="s">
        <v>698</v>
      </c>
    </row>
    <row r="4" spans="2:14" ht="18" thickBot="1" x14ac:dyDescent="0.2">
      <c r="B4" s="189" t="s">
        <v>676</v>
      </c>
      <c r="C4" s="190">
        <v>2</v>
      </c>
      <c r="D4" s="191">
        <v>2.2000000000000002</v>
      </c>
      <c r="E4" s="190">
        <v>1.2</v>
      </c>
      <c r="F4" s="190">
        <v>2.1</v>
      </c>
      <c r="G4" s="192">
        <v>65</v>
      </c>
      <c r="H4" s="193">
        <f>G4/D4</f>
        <v>29.545454545454543</v>
      </c>
      <c r="I4" s="186">
        <v>3</v>
      </c>
      <c r="J4" s="193">
        <f>G4/D4</f>
        <v>29.545454545454543</v>
      </c>
      <c r="M4" s="186" t="s">
        <v>699</v>
      </c>
    </row>
    <row r="5" spans="2:14" ht="18" thickBot="1" x14ac:dyDescent="0.2">
      <c r="B5" s="189" t="s">
        <v>587</v>
      </c>
      <c r="C5" s="190">
        <v>0.9</v>
      </c>
      <c r="D5" s="190">
        <v>0.9</v>
      </c>
      <c r="E5" s="190">
        <v>1</v>
      </c>
      <c r="F5" s="191">
        <v>2.5</v>
      </c>
      <c r="G5" s="192">
        <v>70</v>
      </c>
      <c r="H5" s="193">
        <f>G5/D5</f>
        <v>77.777777777777771</v>
      </c>
      <c r="I5" s="186">
        <v>1</v>
      </c>
      <c r="J5" s="193">
        <f>G5/D5</f>
        <v>77.777777777777771</v>
      </c>
      <c r="M5" s="186" t="s">
        <v>700</v>
      </c>
      <c r="N5" s="186" t="s">
        <v>726</v>
      </c>
    </row>
    <row r="6" spans="2:14" x14ac:dyDescent="0.15">
      <c r="M6" s="186" t="s">
        <v>701</v>
      </c>
      <c r="N6" s="186" t="s">
        <v>727</v>
      </c>
    </row>
    <row r="7" spans="2:14" ht="14" thickBot="1" x14ac:dyDescent="0.2">
      <c r="M7" s="186" t="s">
        <v>702</v>
      </c>
      <c r="N7" s="186" t="s">
        <v>728</v>
      </c>
    </row>
    <row r="8" spans="2:14" ht="18" thickBot="1" x14ac:dyDescent="0.2">
      <c r="B8" s="195" t="s">
        <v>690</v>
      </c>
      <c r="C8" s="196" t="s">
        <v>691</v>
      </c>
      <c r="D8" s="196" t="s">
        <v>692</v>
      </c>
      <c r="F8" s="197"/>
    </row>
    <row r="9" spans="2:14" ht="17" x14ac:dyDescent="0.15">
      <c r="B9" s="198" t="s">
        <v>656</v>
      </c>
      <c r="C9" s="199">
        <v>640</v>
      </c>
      <c r="D9" s="199">
        <v>1280</v>
      </c>
      <c r="M9" s="186" t="s">
        <v>706</v>
      </c>
    </row>
    <row r="10" spans="2:14" ht="17" x14ac:dyDescent="0.15">
      <c r="B10" s="198" t="s">
        <v>657</v>
      </c>
      <c r="C10" s="199">
        <v>640</v>
      </c>
      <c r="D10" s="199">
        <v>640</v>
      </c>
      <c r="E10" s="186" t="s">
        <v>677</v>
      </c>
      <c r="G10" s="208" t="s">
        <v>656</v>
      </c>
      <c r="H10" s="208" t="s">
        <v>657</v>
      </c>
      <c r="I10" s="208" t="s">
        <v>658</v>
      </c>
      <c r="J10" s="208" t="s">
        <v>659</v>
      </c>
      <c r="M10" s="186" t="s">
        <v>707</v>
      </c>
    </row>
    <row r="11" spans="2:14" ht="17" x14ac:dyDescent="0.15">
      <c r="B11" s="198" t="s">
        <v>658</v>
      </c>
      <c r="C11" s="199">
        <v>1920</v>
      </c>
      <c r="D11" s="199">
        <v>1920</v>
      </c>
      <c r="E11" s="186">
        <v>75</v>
      </c>
      <c r="F11" s="186" t="s">
        <v>675</v>
      </c>
      <c r="G11" s="186">
        <f t="shared" ref="G11:J13" si="0">$E11*C3</f>
        <v>180</v>
      </c>
      <c r="H11" s="186">
        <f t="shared" si="0"/>
        <v>82.5</v>
      </c>
      <c r="I11" s="186">
        <f t="shared" si="0"/>
        <v>60</v>
      </c>
      <c r="J11" s="186">
        <f t="shared" si="0"/>
        <v>225</v>
      </c>
    </row>
    <row r="12" spans="2:14" ht="18" thickBot="1" x14ac:dyDescent="0.2">
      <c r="B12" s="200" t="s">
        <v>659</v>
      </c>
      <c r="C12" s="201">
        <v>1280</v>
      </c>
      <c r="D12" s="201">
        <v>2560</v>
      </c>
      <c r="E12" s="186">
        <v>100</v>
      </c>
      <c r="F12" s="186" t="s">
        <v>676</v>
      </c>
      <c r="G12" s="186">
        <f t="shared" si="0"/>
        <v>200</v>
      </c>
      <c r="H12" s="186">
        <f t="shared" si="0"/>
        <v>220.00000000000003</v>
      </c>
      <c r="I12" s="186">
        <f t="shared" si="0"/>
        <v>120</v>
      </c>
      <c r="J12" s="186">
        <f t="shared" si="0"/>
        <v>210</v>
      </c>
      <c r="M12" s="186" t="s">
        <v>708</v>
      </c>
    </row>
    <row r="13" spans="2:14" ht="19" x14ac:dyDescent="0.15">
      <c r="B13" s="198" t="s">
        <v>678</v>
      </c>
      <c r="C13" s="199">
        <v>100</v>
      </c>
      <c r="D13" s="199">
        <v>75</v>
      </c>
      <c r="E13" s="186">
        <v>400</v>
      </c>
      <c r="F13" s="186" t="s">
        <v>587</v>
      </c>
      <c r="G13" s="186">
        <f t="shared" si="0"/>
        <v>360</v>
      </c>
      <c r="H13" s="186">
        <f t="shared" si="0"/>
        <v>360</v>
      </c>
      <c r="I13" s="186">
        <f t="shared" si="0"/>
        <v>400</v>
      </c>
      <c r="J13" s="186">
        <f t="shared" si="0"/>
        <v>1000</v>
      </c>
      <c r="L13" s="186" t="s">
        <v>656</v>
      </c>
      <c r="M13" s="186" t="s">
        <v>729</v>
      </c>
    </row>
    <row r="14" spans="2:14" ht="19" x14ac:dyDescent="0.15">
      <c r="B14" s="198" t="s">
        <v>679</v>
      </c>
      <c r="C14" s="199">
        <v>0</v>
      </c>
      <c r="D14" s="199">
        <v>0</v>
      </c>
      <c r="F14" s="202" t="s">
        <v>667</v>
      </c>
      <c r="G14" s="203">
        <f>SUM(G11:G13)</f>
        <v>740</v>
      </c>
      <c r="H14" s="203">
        <f t="shared" ref="H14:J14" si="1">SUM(H11:H13)</f>
        <v>662.5</v>
      </c>
      <c r="I14" s="203">
        <f t="shared" si="1"/>
        <v>580</v>
      </c>
      <c r="J14" s="203">
        <f t="shared" si="1"/>
        <v>1435</v>
      </c>
      <c r="L14" s="186" t="s">
        <v>657</v>
      </c>
      <c r="M14" s="186" t="s">
        <v>723</v>
      </c>
    </row>
    <row r="15" spans="2:14" ht="17" customHeight="1" x14ac:dyDescent="0.15">
      <c r="B15" s="198" t="s">
        <v>680</v>
      </c>
      <c r="C15" s="199">
        <v>100</v>
      </c>
      <c r="D15" s="199">
        <v>100</v>
      </c>
      <c r="F15" s="186" t="s">
        <v>681</v>
      </c>
      <c r="G15" s="186">
        <f>D9</f>
        <v>1280</v>
      </c>
      <c r="H15" s="186">
        <f>D10</f>
        <v>640</v>
      </c>
      <c r="I15" s="186">
        <f>D11</f>
        <v>1920</v>
      </c>
      <c r="J15" s="186">
        <f>D12</f>
        <v>2560</v>
      </c>
      <c r="L15" s="186" t="s">
        <v>658</v>
      </c>
      <c r="M15" s="186" t="s">
        <v>724</v>
      </c>
    </row>
    <row r="16" spans="2:14" ht="17" customHeight="1" x14ac:dyDescent="0.15">
      <c r="B16" s="198" t="s">
        <v>682</v>
      </c>
      <c r="C16" s="199">
        <v>20</v>
      </c>
      <c r="D16" s="199">
        <v>25</v>
      </c>
      <c r="F16" s="186" t="s">
        <v>683</v>
      </c>
      <c r="G16" s="186">
        <f>G15-G14</f>
        <v>540</v>
      </c>
      <c r="H16" s="204">
        <f t="shared" ref="H16:J16" si="2">H15-H14</f>
        <v>-22.5</v>
      </c>
      <c r="I16" s="186">
        <f t="shared" si="2"/>
        <v>1340</v>
      </c>
      <c r="J16" s="186">
        <f t="shared" si="2"/>
        <v>1125</v>
      </c>
      <c r="L16" s="186" t="s">
        <v>659</v>
      </c>
      <c r="M16" s="186" t="s">
        <v>730</v>
      </c>
    </row>
    <row r="17" spans="2:13" ht="17" customHeight="1" x14ac:dyDescent="0.15">
      <c r="B17" s="198" t="s">
        <v>684</v>
      </c>
      <c r="C17" s="199">
        <v>300</v>
      </c>
      <c r="D17" s="199">
        <v>400</v>
      </c>
      <c r="H17" s="186" t="s">
        <v>685</v>
      </c>
      <c r="L17" s="186" t="s">
        <v>710</v>
      </c>
      <c r="M17" s="186" t="s">
        <v>731</v>
      </c>
    </row>
    <row r="18" spans="2:13" ht="17" customHeight="1" thickBot="1" x14ac:dyDescent="0.2">
      <c r="B18" s="200" t="s">
        <v>686</v>
      </c>
      <c r="C18" s="201">
        <v>0</v>
      </c>
      <c r="D18" s="201">
        <v>50</v>
      </c>
      <c r="L18" s="186" t="s">
        <v>712</v>
      </c>
      <c r="M18" s="186" t="s">
        <v>717</v>
      </c>
    </row>
    <row r="19" spans="2:13" ht="17" customHeight="1" x14ac:dyDescent="0.15">
      <c r="L19" s="186" t="s">
        <v>711</v>
      </c>
      <c r="M19" s="186" t="s">
        <v>718</v>
      </c>
    </row>
    <row r="20" spans="2:13" ht="17" customHeight="1" x14ac:dyDescent="0.15">
      <c r="F20" s="197" t="s">
        <v>693</v>
      </c>
      <c r="L20" s="186" t="s">
        <v>713</v>
      </c>
      <c r="M20" s="186" t="s">
        <v>732</v>
      </c>
    </row>
    <row r="21" spans="2:13" ht="17" customHeight="1" x14ac:dyDescent="0.15">
      <c r="F21" s="186" t="s">
        <v>695</v>
      </c>
      <c r="L21" s="186" t="s">
        <v>714</v>
      </c>
      <c r="M21" s="186" t="s">
        <v>733</v>
      </c>
    </row>
    <row r="22" spans="2:13" ht="17" customHeight="1" x14ac:dyDescent="0.15">
      <c r="F22" s="186" t="s">
        <v>696</v>
      </c>
      <c r="L22" s="186" t="s">
        <v>715</v>
      </c>
      <c r="M22" s="186" t="s">
        <v>734</v>
      </c>
    </row>
    <row r="23" spans="2:13" ht="17" customHeight="1" x14ac:dyDescent="0.15">
      <c r="F23" s="205" t="s">
        <v>687</v>
      </c>
      <c r="G23" s="211">
        <f>TRUNC(640/F28,0)</f>
        <v>115</v>
      </c>
      <c r="H23" s="209" t="s">
        <v>688</v>
      </c>
      <c r="L23" s="186" t="s">
        <v>722</v>
      </c>
    </row>
    <row r="24" spans="2:13" ht="17" customHeight="1" x14ac:dyDescent="0.15">
      <c r="F24" s="206" t="s">
        <v>675</v>
      </c>
      <c r="G24" s="211">
        <f>G23</f>
        <v>115</v>
      </c>
      <c r="H24" s="210">
        <v>75</v>
      </c>
    </row>
    <row r="25" spans="2:13" ht="17" customHeight="1" x14ac:dyDescent="0.15">
      <c r="F25" s="206" t="s">
        <v>676</v>
      </c>
      <c r="G25" s="211">
        <f>G23</f>
        <v>115</v>
      </c>
      <c r="H25" s="210">
        <v>100</v>
      </c>
    </row>
    <row r="26" spans="2:13" ht="17" customHeight="1" x14ac:dyDescent="0.15">
      <c r="F26" s="206" t="s">
        <v>587</v>
      </c>
      <c r="G26" s="186">
        <f>TRUNC(G23*2.5,0)</f>
        <v>287</v>
      </c>
      <c r="H26" s="210">
        <v>287</v>
      </c>
      <c r="I26" s="207" t="s">
        <v>697</v>
      </c>
    </row>
    <row r="27" spans="2:13" ht="17" customHeight="1" x14ac:dyDescent="0.15"/>
    <row r="28" spans="2:13" ht="17" customHeight="1" x14ac:dyDescent="0.15">
      <c r="F28" s="186">
        <f>2.5*0.9+2.2+1.1</f>
        <v>5.5500000000000007</v>
      </c>
    </row>
    <row r="29" spans="2:13" ht="17" customHeight="1" x14ac:dyDescent="0.15"/>
    <row r="30" spans="2:13" ht="17" customHeight="1" x14ac:dyDescent="0.15"/>
    <row r="31" spans="2:13" ht="17" customHeight="1" x14ac:dyDescent="0.15"/>
    <row r="32" spans="2:13" ht="17" customHeight="1" x14ac:dyDescent="0.15"/>
    <row r="33" ht="17" customHeight="1" x14ac:dyDescent="0.15"/>
    <row r="34" ht="17" customHeight="1" x14ac:dyDescent="0.15"/>
    <row r="35" ht="17" customHeight="1" x14ac:dyDescent="0.15"/>
    <row r="36" ht="17" customHeight="1" x14ac:dyDescent="0.15"/>
    <row r="37" ht="17" customHeight="1" x14ac:dyDescent="0.15"/>
    <row r="38" ht="17" customHeight="1" x14ac:dyDescent="0.15"/>
    <row r="39" ht="17" customHeight="1" x14ac:dyDescent="0.15"/>
    <row r="40" ht="17" customHeight="1" x14ac:dyDescent="0.15"/>
    <row r="41" ht="17" customHeight="1" x14ac:dyDescent="0.15"/>
  </sheetData>
  <pageMargins left="0.75" right="0.75" top="1" bottom="1" header="0.5" footer="0.5"/>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4C68-4445-F847-84B4-A45AA590674B}">
  <dimension ref="A1:K52"/>
  <sheetViews>
    <sheetView workbookViewId="0">
      <selection activeCell="M13" sqref="M13"/>
    </sheetView>
  </sheetViews>
  <sheetFormatPr baseColWidth="10" defaultRowHeight="16" x14ac:dyDescent="0.2"/>
  <cols>
    <col min="1" max="10" width="10.83203125" style="249"/>
    <col min="11" max="16384" width="10.83203125" style="250"/>
  </cols>
  <sheetData>
    <row r="1" spans="1:11" x14ac:dyDescent="0.2">
      <c r="A1" s="249" t="s">
        <v>691</v>
      </c>
      <c r="B1" s="249">
        <v>100</v>
      </c>
      <c r="C1" s="249">
        <v>100</v>
      </c>
      <c r="D1" s="249">
        <v>300</v>
      </c>
    </row>
    <row r="2" spans="1:11" x14ac:dyDescent="0.2">
      <c r="A2" s="249" t="s">
        <v>692</v>
      </c>
      <c r="B2" s="249">
        <v>75</v>
      </c>
      <c r="C2" s="249">
        <v>100</v>
      </c>
      <c r="D2" s="249">
        <v>400</v>
      </c>
      <c r="E2" s="251" t="s">
        <v>691</v>
      </c>
      <c r="F2" s="251"/>
      <c r="G2" s="251"/>
      <c r="H2" s="251" t="s">
        <v>692</v>
      </c>
      <c r="I2" s="251"/>
      <c r="J2" s="251"/>
    </row>
    <row r="3" spans="1:11" x14ac:dyDescent="0.2">
      <c r="B3" s="249" t="s">
        <v>675</v>
      </c>
      <c r="C3" s="249" t="s">
        <v>676</v>
      </c>
      <c r="D3" s="249" t="s">
        <v>587</v>
      </c>
      <c r="E3" s="249" t="s">
        <v>667</v>
      </c>
      <c r="F3" s="249" t="s">
        <v>736</v>
      </c>
      <c r="G3" s="249" t="s">
        <v>737</v>
      </c>
      <c r="H3" s="249" t="s">
        <v>667</v>
      </c>
      <c r="I3" s="249" t="s">
        <v>736</v>
      </c>
      <c r="J3" s="249" t="s">
        <v>737</v>
      </c>
    </row>
    <row r="4" spans="1:11" x14ac:dyDescent="0.2">
      <c r="A4" s="249">
        <v>1</v>
      </c>
      <c r="B4" s="252">
        <v>2.4</v>
      </c>
      <c r="C4" s="252">
        <v>2</v>
      </c>
      <c r="D4" s="252">
        <v>0.9</v>
      </c>
      <c r="E4" s="249">
        <f>($B$1*B4)+($C$1*C4)+($D$1*D4)</f>
        <v>710</v>
      </c>
      <c r="F4" s="249">
        <v>640</v>
      </c>
      <c r="G4" s="253">
        <f>E4/F4</f>
        <v>1.109375</v>
      </c>
      <c r="H4" s="249">
        <f>($B$2*B4)+($C$2*C4)+($D$2*D4)</f>
        <v>740</v>
      </c>
      <c r="I4" s="249">
        <v>1280</v>
      </c>
      <c r="J4" s="254">
        <f>H4/I4</f>
        <v>0.578125</v>
      </c>
    </row>
    <row r="5" spans="1:11" x14ac:dyDescent="0.2">
      <c r="A5" s="249">
        <v>2</v>
      </c>
      <c r="B5" s="252">
        <v>1.1000000000000001</v>
      </c>
      <c r="C5" s="252">
        <v>2.2000000000000002</v>
      </c>
      <c r="D5" s="252">
        <v>0.9</v>
      </c>
      <c r="E5" s="249">
        <f t="shared" ref="E5:E7" si="0">($B$1*B5)+($C$1*C5)+($D$1*D5)</f>
        <v>600</v>
      </c>
      <c r="F5" s="249">
        <v>640</v>
      </c>
      <c r="G5" s="254">
        <f t="shared" ref="G5:G7" si="1">E5/F5</f>
        <v>0.9375</v>
      </c>
      <c r="H5" s="249">
        <f>($B$2*B5)+($C$2*C5)+($D$2*D5)</f>
        <v>662.5</v>
      </c>
      <c r="I5" s="249">
        <v>640</v>
      </c>
      <c r="J5" s="253">
        <f t="shared" ref="J5:J7" si="2">H5/I5</f>
        <v>1.03515625</v>
      </c>
    </row>
    <row r="6" spans="1:11" x14ac:dyDescent="0.2">
      <c r="A6" s="249">
        <v>3</v>
      </c>
      <c r="B6" s="252">
        <v>0.8</v>
      </c>
      <c r="C6" s="252">
        <v>1.2</v>
      </c>
      <c r="D6" s="252">
        <v>1</v>
      </c>
      <c r="E6" s="249">
        <f t="shared" si="0"/>
        <v>500</v>
      </c>
      <c r="F6" s="249">
        <v>1920</v>
      </c>
      <c r="G6" s="254">
        <f t="shared" si="1"/>
        <v>0.26041666666666669</v>
      </c>
      <c r="H6" s="249">
        <f>($B$2*B6)+($C$2*C6)+($D$2*D6)</f>
        <v>580</v>
      </c>
      <c r="I6" s="249">
        <v>1920</v>
      </c>
      <c r="J6" s="254">
        <f t="shared" si="2"/>
        <v>0.30208333333333331</v>
      </c>
    </row>
    <row r="7" spans="1:11" x14ac:dyDescent="0.2">
      <c r="A7" s="249">
        <v>4</v>
      </c>
      <c r="B7" s="252">
        <v>3</v>
      </c>
      <c r="C7" s="252">
        <v>2.1</v>
      </c>
      <c r="D7" s="252">
        <v>2.5</v>
      </c>
      <c r="E7" s="249">
        <f t="shared" si="0"/>
        <v>1260</v>
      </c>
      <c r="F7" s="249">
        <v>1280</v>
      </c>
      <c r="G7" s="254">
        <f t="shared" si="1"/>
        <v>0.984375</v>
      </c>
      <c r="H7" s="249">
        <f>($B$2*B7)+($C$2*C7)+($D$2*D7)</f>
        <v>1435</v>
      </c>
      <c r="I7" s="249">
        <v>2560</v>
      </c>
      <c r="J7" s="254">
        <f t="shared" si="2"/>
        <v>0.560546875</v>
      </c>
    </row>
    <row r="8" spans="1:11" ht="17" thickBot="1" x14ac:dyDescent="0.25"/>
    <row r="9" spans="1:11" x14ac:dyDescent="0.2">
      <c r="B9" s="257" t="s">
        <v>738</v>
      </c>
      <c r="C9" s="258"/>
      <c r="D9" s="258"/>
      <c r="E9" s="258"/>
      <c r="F9" s="258"/>
      <c r="G9" s="257" t="s">
        <v>739</v>
      </c>
      <c r="H9" s="258"/>
      <c r="I9" s="258"/>
      <c r="J9" s="258"/>
      <c r="K9" s="259"/>
    </row>
    <row r="10" spans="1:11" x14ac:dyDescent="0.2">
      <c r="B10" s="260" t="s">
        <v>675</v>
      </c>
      <c r="C10" s="261" t="s">
        <v>676</v>
      </c>
      <c r="D10" s="261" t="s">
        <v>587</v>
      </c>
      <c r="E10" s="261"/>
      <c r="F10" s="261"/>
      <c r="G10" s="260" t="s">
        <v>675</v>
      </c>
      <c r="H10" s="261" t="s">
        <v>676</v>
      </c>
      <c r="I10" s="261" t="s">
        <v>587</v>
      </c>
      <c r="J10" s="261"/>
      <c r="K10" s="262"/>
    </row>
    <row r="11" spans="1:11" x14ac:dyDescent="0.2">
      <c r="B11" s="260">
        <v>50</v>
      </c>
      <c r="C11" s="261">
        <v>65</v>
      </c>
      <c r="D11" s="261">
        <v>70</v>
      </c>
      <c r="E11" s="261"/>
      <c r="F11" s="261"/>
      <c r="G11" s="260">
        <v>50</v>
      </c>
      <c r="H11" s="261">
        <v>65</v>
      </c>
      <c r="I11" s="261">
        <v>70</v>
      </c>
      <c r="J11" s="261"/>
      <c r="K11" s="262"/>
    </row>
    <row r="12" spans="1:11" x14ac:dyDescent="0.2">
      <c r="B12" s="260">
        <f>B4</f>
        <v>2.4</v>
      </c>
      <c r="C12" s="261">
        <f>C4</f>
        <v>2</v>
      </c>
      <c r="D12" s="261">
        <f>D4</f>
        <v>0.9</v>
      </c>
      <c r="E12" s="261"/>
      <c r="F12" s="261"/>
      <c r="G12" s="260">
        <f>B5</f>
        <v>1.1000000000000001</v>
      </c>
      <c r="H12" s="261">
        <f>C5</f>
        <v>2.2000000000000002</v>
      </c>
      <c r="I12" s="261">
        <f>D5</f>
        <v>0.9</v>
      </c>
      <c r="J12" s="261"/>
      <c r="K12" s="262"/>
    </row>
    <row r="13" spans="1:11" x14ac:dyDescent="0.2">
      <c r="B13" s="263">
        <f>B11/B12</f>
        <v>20.833333333333336</v>
      </c>
      <c r="C13" s="264">
        <f t="shared" ref="C13:D13" si="3">C11/C12</f>
        <v>32.5</v>
      </c>
      <c r="D13" s="264">
        <f t="shared" si="3"/>
        <v>77.777777777777771</v>
      </c>
      <c r="E13" s="261" t="s">
        <v>740</v>
      </c>
      <c r="F13" s="261"/>
      <c r="G13" s="263">
        <f>G11/G12</f>
        <v>45.454545454545453</v>
      </c>
      <c r="H13" s="264">
        <f t="shared" ref="H13:I13" si="4">H11/H12</f>
        <v>29.545454545454543</v>
      </c>
      <c r="I13" s="264">
        <f t="shared" si="4"/>
        <v>77.777777777777771</v>
      </c>
      <c r="J13" s="261" t="s">
        <v>740</v>
      </c>
      <c r="K13" s="262"/>
    </row>
    <row r="14" spans="1:11" x14ac:dyDescent="0.2">
      <c r="B14" s="263"/>
      <c r="C14" s="264"/>
      <c r="D14" s="264"/>
      <c r="E14" s="261"/>
      <c r="F14" s="261"/>
      <c r="G14" s="263"/>
      <c r="H14" s="264"/>
      <c r="I14" s="264"/>
      <c r="J14" s="261"/>
      <c r="K14" s="262"/>
    </row>
    <row r="15" spans="1:11" x14ac:dyDescent="0.2">
      <c r="B15" s="265" t="s">
        <v>741</v>
      </c>
      <c r="C15" s="266"/>
      <c r="D15" s="266"/>
      <c r="E15" s="261"/>
      <c r="F15" s="261"/>
      <c r="G15" s="265" t="s">
        <v>741</v>
      </c>
      <c r="H15" s="266"/>
      <c r="I15" s="266"/>
      <c r="J15" s="261"/>
      <c r="K15" s="262"/>
    </row>
    <row r="16" spans="1:11" x14ac:dyDescent="0.2">
      <c r="B16" s="260" t="s">
        <v>742</v>
      </c>
      <c r="C16" s="261">
        <f>D1</f>
        <v>300</v>
      </c>
      <c r="D16" s="261"/>
      <c r="E16" s="261"/>
      <c r="F16" s="261"/>
      <c r="G16" s="260" t="s">
        <v>742</v>
      </c>
      <c r="H16" s="261">
        <f>D2</f>
        <v>400</v>
      </c>
      <c r="I16" s="261"/>
      <c r="J16" s="261"/>
      <c r="K16" s="262"/>
    </row>
    <row r="17" spans="2:11" x14ac:dyDescent="0.2">
      <c r="B17" s="260" t="s">
        <v>743</v>
      </c>
      <c r="C17" s="255">
        <f>(F4-(C16*D4)/C4)</f>
        <v>505</v>
      </c>
      <c r="D17" s="261">
        <f>C1</f>
        <v>100</v>
      </c>
      <c r="E17" s="267" t="s">
        <v>744</v>
      </c>
      <c r="F17" s="261"/>
      <c r="G17" s="260" t="s">
        <v>745</v>
      </c>
      <c r="H17" s="256">
        <f>ROUNDDOWN((I5-(H16*D5))/B5,0)</f>
        <v>254</v>
      </c>
      <c r="I17" s="261">
        <f>B2</f>
        <v>75</v>
      </c>
      <c r="J17" s="267" t="s">
        <v>744</v>
      </c>
      <c r="K17" s="262"/>
    </row>
    <row r="18" spans="2:11" x14ac:dyDescent="0.2">
      <c r="B18" s="260" t="s">
        <v>745</v>
      </c>
      <c r="C18" s="261">
        <f>(F4-(C16*D4)-(D17*C4))/B4</f>
        <v>70.833333333333343</v>
      </c>
      <c r="D18" s="261">
        <f>ROUNDDOWN(C18,0)</f>
        <v>70</v>
      </c>
      <c r="E18" s="261"/>
      <c r="F18" s="261"/>
      <c r="G18" s="260" t="s">
        <v>743</v>
      </c>
      <c r="H18" s="261">
        <f>(I5-(I17*B5)-(H16*D5))/C5</f>
        <v>89.772727272727266</v>
      </c>
      <c r="I18" s="261">
        <f>ROUNDDOWN(H18,0)</f>
        <v>89</v>
      </c>
      <c r="J18" s="261"/>
      <c r="K18" s="262"/>
    </row>
    <row r="19" spans="2:11" x14ac:dyDescent="0.2">
      <c r="B19" s="260"/>
      <c r="C19" s="261"/>
      <c r="D19" s="261"/>
      <c r="E19" s="261"/>
      <c r="F19" s="261"/>
      <c r="G19" s="260"/>
      <c r="H19" s="261"/>
      <c r="I19" s="261"/>
      <c r="J19" s="261"/>
      <c r="K19" s="262"/>
    </row>
    <row r="20" spans="2:11" x14ac:dyDescent="0.2">
      <c r="B20" s="265" t="s">
        <v>746</v>
      </c>
      <c r="C20" s="266"/>
      <c r="D20" s="261"/>
      <c r="E20" s="261"/>
      <c r="F20" s="261"/>
      <c r="G20" s="265" t="s">
        <v>746</v>
      </c>
      <c r="H20" s="266"/>
      <c r="I20" s="261"/>
      <c r="J20" s="261"/>
      <c r="K20" s="262"/>
    </row>
    <row r="21" spans="2:11" x14ac:dyDescent="0.2">
      <c r="B21" s="275" t="s">
        <v>745</v>
      </c>
      <c r="C21" s="276">
        <f>D18</f>
        <v>70</v>
      </c>
      <c r="D21" s="261"/>
      <c r="E21" s="261"/>
      <c r="F21" s="261"/>
      <c r="G21" s="275" t="s">
        <v>745</v>
      </c>
      <c r="H21" s="276">
        <f>I17</f>
        <v>75</v>
      </c>
      <c r="I21" s="261"/>
      <c r="J21" s="261"/>
      <c r="K21" s="262"/>
    </row>
    <row r="22" spans="2:11" x14ac:dyDescent="0.2">
      <c r="B22" s="275" t="s">
        <v>743</v>
      </c>
      <c r="C22" s="276">
        <f>D17</f>
        <v>100</v>
      </c>
      <c r="D22" s="261"/>
      <c r="E22" s="261"/>
      <c r="F22" s="261"/>
      <c r="G22" s="275" t="s">
        <v>743</v>
      </c>
      <c r="H22" s="276">
        <f>I18</f>
        <v>89</v>
      </c>
      <c r="I22" s="261"/>
      <c r="J22" s="261"/>
      <c r="K22" s="262"/>
    </row>
    <row r="23" spans="2:11" x14ac:dyDescent="0.2">
      <c r="B23" s="275" t="s">
        <v>742</v>
      </c>
      <c r="C23" s="276">
        <f>C16</f>
        <v>300</v>
      </c>
      <c r="D23" s="261"/>
      <c r="E23" s="261"/>
      <c r="F23" s="261"/>
      <c r="G23" s="275" t="s">
        <v>742</v>
      </c>
      <c r="H23" s="276">
        <f>H16</f>
        <v>400</v>
      </c>
      <c r="I23" s="261"/>
      <c r="J23" s="261"/>
      <c r="K23" s="262"/>
    </row>
    <row r="24" spans="2:11" x14ac:dyDescent="0.2">
      <c r="B24" s="260" t="s">
        <v>747</v>
      </c>
      <c r="C24" s="268">
        <f>(C21*$B$11)+(C22*$C$11)+(C23*$D$11)</f>
        <v>31000</v>
      </c>
      <c r="D24" s="261"/>
      <c r="E24" s="261"/>
      <c r="F24" s="261"/>
      <c r="G24" s="260" t="s">
        <v>747</v>
      </c>
      <c r="H24" s="268">
        <f>(H21*$B$11)+(H22*$C$11)+(H23*$D$11)</f>
        <v>37535</v>
      </c>
      <c r="I24" s="261"/>
      <c r="J24" s="261"/>
      <c r="K24" s="262"/>
    </row>
    <row r="25" spans="2:11" x14ac:dyDescent="0.2">
      <c r="B25" s="260"/>
      <c r="C25" s="261"/>
      <c r="D25" s="261"/>
      <c r="E25" s="261"/>
      <c r="F25" s="261"/>
      <c r="G25" s="260"/>
      <c r="H25" s="261"/>
      <c r="I25" s="261"/>
      <c r="J25" s="261"/>
      <c r="K25" s="262"/>
    </row>
    <row r="26" spans="2:11" x14ac:dyDescent="0.2">
      <c r="B26" s="265" t="s">
        <v>748</v>
      </c>
      <c r="C26" s="266"/>
      <c r="D26" s="266"/>
      <c r="E26" s="261"/>
      <c r="F26" s="261"/>
      <c r="G26" s="265" t="s">
        <v>748</v>
      </c>
      <c r="H26" s="266"/>
      <c r="I26" s="266"/>
      <c r="J26" s="261"/>
      <c r="K26" s="262"/>
    </row>
    <row r="27" spans="2:11" x14ac:dyDescent="0.2">
      <c r="B27" s="260" t="s">
        <v>675</v>
      </c>
      <c r="C27" s="261" t="s">
        <v>676</v>
      </c>
      <c r="D27" s="261" t="s">
        <v>587</v>
      </c>
      <c r="E27" s="261"/>
      <c r="F27" s="261"/>
      <c r="G27" s="260" t="s">
        <v>675</v>
      </c>
      <c r="H27" s="261" t="s">
        <v>676</v>
      </c>
      <c r="I27" s="261" t="s">
        <v>587</v>
      </c>
      <c r="J27" s="261"/>
      <c r="K27" s="262"/>
    </row>
    <row r="28" spans="2:11" x14ac:dyDescent="0.2">
      <c r="B28" s="260">
        <v>1</v>
      </c>
      <c r="C28" s="261">
        <v>1</v>
      </c>
      <c r="D28" s="261">
        <v>2.5</v>
      </c>
      <c r="E28" s="261"/>
      <c r="F28" s="261"/>
      <c r="G28" s="260">
        <v>1</v>
      </c>
      <c r="H28" s="261">
        <v>1</v>
      </c>
      <c r="I28" s="261">
        <v>2.5</v>
      </c>
      <c r="J28" s="261"/>
      <c r="K28" s="262"/>
    </row>
    <row r="29" spans="2:11" x14ac:dyDescent="0.2">
      <c r="B29" s="260">
        <f>B4</f>
        <v>2.4</v>
      </c>
      <c r="C29" s="261">
        <f t="shared" ref="C29:D29" si="5">C4</f>
        <v>2</v>
      </c>
      <c r="D29" s="261">
        <f t="shared" si="5"/>
        <v>0.9</v>
      </c>
      <c r="E29" s="261"/>
      <c r="F29" s="261"/>
      <c r="G29" s="260">
        <f>B5</f>
        <v>1.1000000000000001</v>
      </c>
      <c r="H29" s="261">
        <f>C5</f>
        <v>2.2000000000000002</v>
      </c>
      <c r="I29" s="261">
        <f>D5</f>
        <v>0.9</v>
      </c>
      <c r="J29" s="261"/>
      <c r="K29" s="262"/>
    </row>
    <row r="30" spans="2:11" x14ac:dyDescent="0.2">
      <c r="B30" s="260"/>
      <c r="C30" s="261"/>
      <c r="D30" s="261">
        <f>(B28*B29)+(C28*C29)+(D28*D29)</f>
        <v>6.65</v>
      </c>
      <c r="E30" s="261">
        <f>F4</f>
        <v>640</v>
      </c>
      <c r="F30" s="261"/>
      <c r="G30" s="260"/>
      <c r="H30" s="261"/>
      <c r="I30" s="261">
        <f>(G28*G29)+(H28*H29)+(I28*I29)</f>
        <v>5.5500000000000007</v>
      </c>
      <c r="J30" s="261">
        <f>I5</f>
        <v>640</v>
      </c>
      <c r="K30" s="262"/>
    </row>
    <row r="31" spans="2:11" x14ac:dyDescent="0.2">
      <c r="B31" s="260"/>
      <c r="C31" s="261"/>
      <c r="D31" s="261" t="s">
        <v>749</v>
      </c>
      <c r="E31" s="261">
        <f>E30/D30</f>
        <v>96.240601503759393</v>
      </c>
      <c r="F31" s="261"/>
      <c r="G31" s="260"/>
      <c r="H31" s="261"/>
      <c r="I31" s="261" t="s">
        <v>749</v>
      </c>
      <c r="J31" s="261">
        <f>J30/I30</f>
        <v>115.3153153153153</v>
      </c>
      <c r="K31" s="262"/>
    </row>
    <row r="32" spans="2:11" x14ac:dyDescent="0.2">
      <c r="B32" s="260" t="s">
        <v>750</v>
      </c>
      <c r="C32" s="261"/>
      <c r="D32" s="261"/>
      <c r="E32" s="261"/>
      <c r="F32" s="261"/>
      <c r="G32" s="260" t="s">
        <v>750</v>
      </c>
      <c r="H32" s="261"/>
      <c r="I32" s="261"/>
      <c r="J32" s="261"/>
      <c r="K32" s="262"/>
    </row>
    <row r="33" spans="2:11" x14ac:dyDescent="0.2">
      <c r="B33" s="260" t="s">
        <v>745</v>
      </c>
      <c r="C33" s="261">
        <f>ROUNDDOWN(E31*B28,0)</f>
        <v>96</v>
      </c>
      <c r="D33" s="261"/>
      <c r="E33" s="261"/>
      <c r="F33" s="261"/>
      <c r="G33" s="260" t="s">
        <v>745</v>
      </c>
      <c r="H33" s="255">
        <f>ROUNDDOWN(J31*G28,0)</f>
        <v>115</v>
      </c>
      <c r="I33" s="261">
        <f>B2</f>
        <v>75</v>
      </c>
      <c r="J33" s="267" t="s">
        <v>744</v>
      </c>
      <c r="K33" s="262"/>
    </row>
    <row r="34" spans="2:11" x14ac:dyDescent="0.2">
      <c r="B34" s="260" t="s">
        <v>743</v>
      </c>
      <c r="C34" s="261">
        <f>ROUNDDOWN(E31*C28,0)</f>
        <v>96</v>
      </c>
      <c r="D34" s="261"/>
      <c r="E34" s="261"/>
      <c r="F34" s="261"/>
      <c r="G34" s="260" t="s">
        <v>743</v>
      </c>
      <c r="H34" s="261">
        <f>ROUNDDOWN(J31*H28,0)</f>
        <v>115</v>
      </c>
      <c r="I34" s="261"/>
      <c r="J34" s="261"/>
      <c r="K34" s="262"/>
    </row>
    <row r="35" spans="2:11" x14ac:dyDescent="0.2">
      <c r="B35" s="260" t="s">
        <v>742</v>
      </c>
      <c r="C35" s="261">
        <f>ROUNDDOWN(E31*D28,0)</f>
        <v>240</v>
      </c>
      <c r="D35" s="261"/>
      <c r="E35" s="267"/>
      <c r="F35" s="261"/>
      <c r="G35" s="260" t="s">
        <v>742</v>
      </c>
      <c r="H35" s="261">
        <f>ROUNDDOWN(J31*I28,0)</f>
        <v>288</v>
      </c>
      <c r="I35" s="261"/>
      <c r="J35" s="267"/>
      <c r="K35" s="262"/>
    </row>
    <row r="36" spans="2:11" x14ac:dyDescent="0.2">
      <c r="B36" s="260"/>
      <c r="C36" s="261"/>
      <c r="D36" s="261"/>
      <c r="E36" s="261"/>
      <c r="F36" s="261"/>
      <c r="G36" s="260"/>
      <c r="H36" s="261"/>
      <c r="I36" s="261"/>
      <c r="J36" s="261"/>
      <c r="K36" s="262"/>
    </row>
    <row r="37" spans="2:11" x14ac:dyDescent="0.2">
      <c r="B37" s="265" t="s">
        <v>746</v>
      </c>
      <c r="C37" s="266"/>
      <c r="D37" s="269"/>
      <c r="E37" s="269"/>
      <c r="F37" s="269"/>
      <c r="G37" s="260" t="s">
        <v>676</v>
      </c>
      <c r="H37" s="261" t="s">
        <v>587</v>
      </c>
      <c r="I37" s="261"/>
      <c r="J37" s="261"/>
      <c r="K37" s="262"/>
    </row>
    <row r="38" spans="2:11" x14ac:dyDescent="0.2">
      <c r="B38" s="275" t="s">
        <v>745</v>
      </c>
      <c r="C38" s="276">
        <f>C33</f>
        <v>96</v>
      </c>
      <c r="D38" s="269"/>
      <c r="E38" s="269"/>
      <c r="F38" s="269"/>
      <c r="G38" s="260">
        <v>1</v>
      </c>
      <c r="H38" s="261">
        <v>2.5</v>
      </c>
      <c r="I38" s="261"/>
      <c r="J38" s="261"/>
      <c r="K38" s="262"/>
    </row>
    <row r="39" spans="2:11" x14ac:dyDescent="0.2">
      <c r="B39" s="275" t="s">
        <v>743</v>
      </c>
      <c r="C39" s="276">
        <f>C34</f>
        <v>96</v>
      </c>
      <c r="D39" s="269"/>
      <c r="E39" s="269"/>
      <c r="F39" s="269"/>
      <c r="G39" s="260">
        <f>C5</f>
        <v>2.2000000000000002</v>
      </c>
      <c r="H39" s="261">
        <f>D5</f>
        <v>0.9</v>
      </c>
      <c r="I39" s="261"/>
      <c r="J39" s="261"/>
      <c r="K39" s="262"/>
    </row>
    <row r="40" spans="2:11" x14ac:dyDescent="0.2">
      <c r="B40" s="275" t="s">
        <v>742</v>
      </c>
      <c r="C40" s="276">
        <f>C35</f>
        <v>240</v>
      </c>
      <c r="D40" s="269"/>
      <c r="E40" s="269"/>
      <c r="F40" s="269"/>
      <c r="G40" s="260"/>
      <c r="H40" s="261">
        <f>(G39*G38)+(H39*H38)</f>
        <v>4.45</v>
      </c>
      <c r="I40" s="261">
        <f>(I5-(I33*B5))</f>
        <v>557.5</v>
      </c>
      <c r="J40" s="261"/>
      <c r="K40" s="262"/>
    </row>
    <row r="41" spans="2:11" ht="17" thickBot="1" x14ac:dyDescent="0.25">
      <c r="B41" s="270" t="s">
        <v>747</v>
      </c>
      <c r="C41" s="271">
        <f>(C38*$B$11)+(C39*$C$11)+(C40*$D$11)</f>
        <v>27840</v>
      </c>
      <c r="D41" s="272"/>
      <c r="E41" s="272"/>
      <c r="F41" s="272"/>
      <c r="G41" s="260"/>
      <c r="H41" s="261" t="s">
        <v>749</v>
      </c>
      <c r="I41" s="261">
        <f>ROUNDDOWN(I40/H40,0)</f>
        <v>125</v>
      </c>
      <c r="J41" s="261"/>
      <c r="K41" s="262"/>
    </row>
    <row r="42" spans="2:11" x14ac:dyDescent="0.2">
      <c r="B42" s="250"/>
      <c r="C42" s="250"/>
      <c r="D42" s="250"/>
      <c r="E42" s="250"/>
      <c r="F42" s="250"/>
      <c r="G42" s="260" t="s">
        <v>750</v>
      </c>
      <c r="H42" s="261"/>
      <c r="I42" s="261"/>
      <c r="J42" s="261"/>
      <c r="K42" s="262"/>
    </row>
    <row r="43" spans="2:11" x14ac:dyDescent="0.2">
      <c r="B43" s="250"/>
      <c r="C43" s="250"/>
      <c r="D43" s="250"/>
      <c r="E43" s="250"/>
      <c r="F43" s="250"/>
      <c r="G43" s="260" t="s">
        <v>745</v>
      </c>
      <c r="H43" s="261">
        <f>I33</f>
        <v>75</v>
      </c>
      <c r="I43" s="261"/>
      <c r="J43" s="261"/>
      <c r="K43" s="262"/>
    </row>
    <row r="44" spans="2:11" x14ac:dyDescent="0.2">
      <c r="B44" s="250"/>
      <c r="C44" s="250"/>
      <c r="D44" s="250"/>
      <c r="E44" s="250"/>
      <c r="F44" s="250"/>
      <c r="G44" s="260" t="s">
        <v>743</v>
      </c>
      <c r="H44" s="255">
        <f>I41*G38</f>
        <v>125</v>
      </c>
      <c r="I44" s="261">
        <f>C2</f>
        <v>100</v>
      </c>
      <c r="J44" s="267" t="s">
        <v>744</v>
      </c>
      <c r="K44" s="262"/>
    </row>
    <row r="45" spans="2:11" x14ac:dyDescent="0.2">
      <c r="B45" s="250"/>
      <c r="C45" s="250"/>
      <c r="D45" s="250"/>
      <c r="E45" s="250"/>
      <c r="F45" s="250"/>
      <c r="G45" s="260" t="s">
        <v>742</v>
      </c>
      <c r="H45" s="261">
        <f>I41*H38</f>
        <v>312.5</v>
      </c>
      <c r="I45" s="261"/>
      <c r="J45" s="261"/>
      <c r="K45" s="262"/>
    </row>
    <row r="46" spans="2:11" x14ac:dyDescent="0.2">
      <c r="B46" s="250"/>
      <c r="C46" s="250"/>
      <c r="D46" s="250"/>
      <c r="E46" s="250"/>
      <c r="F46" s="250"/>
      <c r="G46" s="260"/>
      <c r="H46" s="261"/>
      <c r="I46" s="261"/>
      <c r="J46" s="261"/>
      <c r="K46" s="262"/>
    </row>
    <row r="47" spans="2:11" x14ac:dyDescent="0.2">
      <c r="B47" s="250"/>
      <c r="C47" s="250"/>
      <c r="D47" s="250"/>
      <c r="E47" s="250"/>
      <c r="F47" s="250"/>
      <c r="G47" s="260" t="s">
        <v>742</v>
      </c>
      <c r="H47" s="261">
        <f>(I5-(H43*B5)-(I44*C5))/D5</f>
        <v>375</v>
      </c>
      <c r="I47" s="261"/>
      <c r="J47" s="261"/>
      <c r="K47" s="262"/>
    </row>
    <row r="48" spans="2:11" x14ac:dyDescent="0.2">
      <c r="G48" s="265" t="s">
        <v>746</v>
      </c>
      <c r="H48" s="266"/>
      <c r="I48" s="261"/>
      <c r="J48" s="261"/>
      <c r="K48" s="262"/>
    </row>
    <row r="49" spans="7:11" x14ac:dyDescent="0.2">
      <c r="G49" s="275" t="s">
        <v>745</v>
      </c>
      <c r="H49" s="276">
        <f>H43</f>
        <v>75</v>
      </c>
      <c r="I49" s="261"/>
      <c r="J49" s="261"/>
      <c r="K49" s="262"/>
    </row>
    <row r="50" spans="7:11" x14ac:dyDescent="0.2">
      <c r="G50" s="275" t="s">
        <v>743</v>
      </c>
      <c r="H50" s="276">
        <f>I44</f>
        <v>100</v>
      </c>
      <c r="I50" s="261"/>
      <c r="J50" s="261"/>
      <c r="K50" s="262"/>
    </row>
    <row r="51" spans="7:11" x14ac:dyDescent="0.2">
      <c r="G51" s="275" t="s">
        <v>742</v>
      </c>
      <c r="H51" s="276">
        <f>ROUNDDOWN(H47,0)</f>
        <v>375</v>
      </c>
      <c r="I51" s="261"/>
      <c r="J51" s="261"/>
      <c r="K51" s="262"/>
    </row>
    <row r="52" spans="7:11" ht="17" thickBot="1" x14ac:dyDescent="0.25">
      <c r="G52" s="270" t="s">
        <v>747</v>
      </c>
      <c r="H52" s="271">
        <f>(H49*$B$11)+(H50*$C$11)+(H51*$D$11)</f>
        <v>36500</v>
      </c>
      <c r="I52" s="273"/>
      <c r="J52" s="273"/>
      <c r="K52" s="274"/>
    </row>
  </sheetData>
  <mergeCells count="12">
    <mergeCell ref="B20:C20"/>
    <mergeCell ref="G20:H20"/>
    <mergeCell ref="B26:D26"/>
    <mergeCell ref="G26:I26"/>
    <mergeCell ref="B37:C37"/>
    <mergeCell ref="G48:H48"/>
    <mergeCell ref="E2:G2"/>
    <mergeCell ref="H2:J2"/>
    <mergeCell ref="B9:F9"/>
    <mergeCell ref="G9:K9"/>
    <mergeCell ref="B15:D15"/>
    <mergeCell ref="G15:I1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5D44-9FA7-2E4B-9723-4FC8FD7F0F53}">
  <dimension ref="A1"/>
  <sheetViews>
    <sheetView workbookViewId="0">
      <selection activeCell="I25" sqref="I25"/>
    </sheetView>
  </sheetViews>
  <sheetFormatPr baseColWidth="10" defaultColWidth="10.83203125" defaultRowHeight="15" x14ac:dyDescent="0.2"/>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A347-EDC0-3548-9010-27B689798598}">
  <dimension ref="B1:F130"/>
  <sheetViews>
    <sheetView workbookViewId="0">
      <selection activeCell="G17" sqref="G17"/>
    </sheetView>
  </sheetViews>
  <sheetFormatPr baseColWidth="10" defaultColWidth="11.5" defaultRowHeight="15" x14ac:dyDescent="0.2"/>
  <cols>
    <col min="2" max="2" width="15.83203125" bestFit="1" customWidth="1"/>
    <col min="3" max="3" width="20.33203125" bestFit="1" customWidth="1"/>
    <col min="4" max="4" width="88" bestFit="1" customWidth="1"/>
    <col min="5" max="5" width="12.5" bestFit="1" customWidth="1"/>
    <col min="6" max="7" width="18.83203125" bestFit="1" customWidth="1"/>
  </cols>
  <sheetData>
    <row r="1" spans="2:6" x14ac:dyDescent="0.2">
      <c r="B1" s="29" t="s">
        <v>8</v>
      </c>
      <c r="C1" t="s">
        <v>594</v>
      </c>
    </row>
    <row r="3" spans="2:6" x14ac:dyDescent="0.2">
      <c r="B3" s="31"/>
      <c r="C3" s="31"/>
      <c r="D3" s="31"/>
      <c r="E3" s="32" t="s">
        <v>24</v>
      </c>
      <c r="F3" s="31"/>
    </row>
    <row r="4" spans="2:6" ht="16" x14ac:dyDescent="0.2">
      <c r="B4" s="32" t="s">
        <v>1</v>
      </c>
      <c r="C4" s="32" t="s">
        <v>5</v>
      </c>
      <c r="D4" s="32" t="s">
        <v>6</v>
      </c>
      <c r="E4" s="33" t="s">
        <v>25</v>
      </c>
      <c r="F4" s="33" t="s">
        <v>26</v>
      </c>
    </row>
    <row r="5" spans="2:6" ht="32" x14ac:dyDescent="0.2">
      <c r="B5" s="214" t="s">
        <v>389</v>
      </c>
      <c r="C5" s="33" t="s">
        <v>395</v>
      </c>
      <c r="D5" s="33" t="s">
        <v>396</v>
      </c>
      <c r="E5">
        <v>0.2595193921724534</v>
      </c>
      <c r="F5" s="30">
        <v>1</v>
      </c>
    </row>
    <row r="6" spans="2:6" ht="48" x14ac:dyDescent="0.2">
      <c r="B6" s="215"/>
      <c r="C6" s="33" t="s">
        <v>406</v>
      </c>
      <c r="D6" s="33" t="s">
        <v>407</v>
      </c>
      <c r="E6">
        <v>0.36713045047844484</v>
      </c>
      <c r="F6" s="30">
        <v>1</v>
      </c>
    </row>
    <row r="7" spans="2:6" ht="16" x14ac:dyDescent="0.2">
      <c r="B7" s="215"/>
      <c r="C7" s="214" t="s">
        <v>409</v>
      </c>
      <c r="D7" s="33" t="s">
        <v>410</v>
      </c>
      <c r="E7">
        <v>8.4567526069989116E-2</v>
      </c>
      <c r="F7" s="30">
        <v>0.17573221757322172</v>
      </c>
    </row>
    <row r="8" spans="2:6" ht="16" x14ac:dyDescent="0.2">
      <c r="B8" s="215"/>
      <c r="C8" s="215"/>
      <c r="D8" s="33" t="s">
        <v>411</v>
      </c>
      <c r="E8">
        <v>0.22685574453695495</v>
      </c>
      <c r="F8" s="30">
        <v>0.47140864714086467</v>
      </c>
    </row>
    <row r="9" spans="2:6" ht="16" x14ac:dyDescent="0.2">
      <c r="B9" s="215"/>
      <c r="C9" s="215"/>
      <c r="D9" s="33" t="s">
        <v>412</v>
      </c>
      <c r="E9">
        <v>5.6378350713326079E-2</v>
      </c>
      <c r="F9" s="30">
        <v>0.11715481171548116</v>
      </c>
    </row>
    <row r="10" spans="2:6" ht="16" x14ac:dyDescent="0.2">
      <c r="B10" s="215"/>
      <c r="C10" s="215"/>
      <c r="D10" s="33" t="s">
        <v>413</v>
      </c>
      <c r="E10">
        <v>0.11342787226847748</v>
      </c>
      <c r="F10" s="30">
        <v>0.23570432357043233</v>
      </c>
    </row>
    <row r="11" spans="2:6" ht="32" x14ac:dyDescent="0.2">
      <c r="B11" s="215"/>
      <c r="C11" s="33" t="s">
        <v>414</v>
      </c>
      <c r="D11" s="33" t="s">
        <v>415</v>
      </c>
      <c r="E11">
        <v>0.13826119341601395</v>
      </c>
      <c r="F11" s="30">
        <v>1</v>
      </c>
    </row>
    <row r="12" spans="2:6" ht="32" x14ac:dyDescent="0.2">
      <c r="B12" s="215"/>
      <c r="C12" s="33" t="s">
        <v>416</v>
      </c>
      <c r="D12" s="33" t="s">
        <v>417</v>
      </c>
      <c r="E12">
        <v>0.33961244596360712</v>
      </c>
      <c r="F12" s="30">
        <v>1</v>
      </c>
    </row>
    <row r="13" spans="2:6" ht="32" x14ac:dyDescent="0.2">
      <c r="B13" s="215"/>
      <c r="C13" s="33" t="s">
        <v>420</v>
      </c>
      <c r="D13" s="33" t="s">
        <v>421</v>
      </c>
      <c r="E13">
        <v>0.2120899860167981</v>
      </c>
      <c r="F13" s="30">
        <v>1</v>
      </c>
    </row>
    <row r="14" spans="2:6" ht="16" x14ac:dyDescent="0.2">
      <c r="B14" s="215"/>
      <c r="C14" s="214" t="s">
        <v>423</v>
      </c>
      <c r="D14" s="33" t="s">
        <v>424</v>
      </c>
      <c r="E14">
        <v>0.15481674084770497</v>
      </c>
      <c r="F14" s="30">
        <v>0.41486810551558756</v>
      </c>
    </row>
    <row r="15" spans="2:6" ht="16" x14ac:dyDescent="0.2">
      <c r="B15" s="215"/>
      <c r="C15" s="215"/>
      <c r="D15" s="33" t="s">
        <v>425</v>
      </c>
      <c r="E15">
        <v>0.21835424720716767</v>
      </c>
      <c r="F15" s="30">
        <v>0.58513189448441238</v>
      </c>
    </row>
    <row r="16" spans="2:6" ht="32" x14ac:dyDescent="0.2">
      <c r="B16" s="215"/>
      <c r="C16" s="33" t="s">
        <v>426</v>
      </c>
      <c r="D16" s="33" t="s">
        <v>427</v>
      </c>
      <c r="E16">
        <v>5.4588561801791918E-2</v>
      </c>
      <c r="F16" s="30">
        <v>1</v>
      </c>
    </row>
    <row r="17" spans="2:6" ht="16" x14ac:dyDescent="0.2">
      <c r="B17" s="215"/>
      <c r="C17" s="214" t="s">
        <v>428</v>
      </c>
      <c r="D17" s="33" t="s">
        <v>429</v>
      </c>
      <c r="E17">
        <v>8.2330289930571426E-2</v>
      </c>
      <c r="F17" s="30">
        <v>0.67153284671532854</v>
      </c>
    </row>
    <row r="18" spans="2:6" ht="16" x14ac:dyDescent="0.2">
      <c r="B18" s="215"/>
      <c r="C18" s="215"/>
      <c r="D18" s="33" t="s">
        <v>430</v>
      </c>
      <c r="E18">
        <v>4.0270250509518629E-2</v>
      </c>
      <c r="F18" s="30">
        <v>0.32846715328467152</v>
      </c>
    </row>
    <row r="19" spans="2:6" ht="16" x14ac:dyDescent="0.2">
      <c r="B19" s="215"/>
      <c r="C19" s="214" t="s">
        <v>432</v>
      </c>
      <c r="D19" s="33" t="s">
        <v>433</v>
      </c>
      <c r="E19">
        <v>0.18792783571108695</v>
      </c>
      <c r="F19" s="30">
        <v>0.62038404726735608</v>
      </c>
    </row>
    <row r="20" spans="2:6" ht="16" x14ac:dyDescent="0.2">
      <c r="B20" s="215"/>
      <c r="C20" s="215"/>
      <c r="D20" s="33" t="s">
        <v>434</v>
      </c>
      <c r="E20">
        <v>0.11499393756606986</v>
      </c>
      <c r="F20" s="30">
        <v>0.37961595273264404</v>
      </c>
    </row>
    <row r="21" spans="2:6" ht="16" x14ac:dyDescent="0.2">
      <c r="B21" s="215"/>
      <c r="C21" s="33" t="s">
        <v>435</v>
      </c>
      <c r="D21" s="33" t="s">
        <v>436</v>
      </c>
      <c r="E21">
        <v>0.25415002543785092</v>
      </c>
      <c r="F21" s="30">
        <v>1</v>
      </c>
    </row>
    <row r="22" spans="2:6" ht="16" x14ac:dyDescent="0.2">
      <c r="B22" s="215"/>
      <c r="C22" s="214" t="s">
        <v>437</v>
      </c>
      <c r="D22" s="33" t="s">
        <v>438</v>
      </c>
      <c r="E22">
        <v>0.11633627924972048</v>
      </c>
      <c r="F22" s="30">
        <v>0.39274924471299094</v>
      </c>
    </row>
    <row r="23" spans="2:6" ht="16" x14ac:dyDescent="0.2">
      <c r="B23" s="215"/>
      <c r="C23" s="215"/>
      <c r="D23" s="33" t="s">
        <v>439</v>
      </c>
      <c r="E23">
        <v>0.17987378560918321</v>
      </c>
      <c r="F23" s="30">
        <v>0.60725075528700911</v>
      </c>
    </row>
    <row r="24" spans="2:6" ht="48" x14ac:dyDescent="0.2">
      <c r="B24" s="215"/>
      <c r="C24" s="33" t="s">
        <v>440</v>
      </c>
      <c r="D24" s="33" t="s">
        <v>441</v>
      </c>
      <c r="E24">
        <v>0.28994580366853417</v>
      </c>
      <c r="F24" s="30">
        <v>1</v>
      </c>
    </row>
    <row r="25" spans="2:6" ht="16" x14ac:dyDescent="0.2">
      <c r="B25" s="215"/>
      <c r="C25" s="214" t="s">
        <v>442</v>
      </c>
      <c r="D25" s="33" t="s">
        <v>443</v>
      </c>
      <c r="E25">
        <v>9.6648601222844716E-2</v>
      </c>
      <c r="F25" s="30">
        <v>0.2186234817813765</v>
      </c>
    </row>
    <row r="26" spans="2:6" ht="16" x14ac:dyDescent="0.2">
      <c r="B26" s="215"/>
      <c r="C26" s="215"/>
      <c r="D26" s="33" t="s">
        <v>444</v>
      </c>
      <c r="E26">
        <v>0.12439032935162422</v>
      </c>
      <c r="F26" s="30">
        <v>0.28137651821862347</v>
      </c>
    </row>
    <row r="27" spans="2:6" ht="16" x14ac:dyDescent="0.2">
      <c r="B27" s="215"/>
      <c r="C27" s="215"/>
      <c r="D27" s="33" t="s">
        <v>445</v>
      </c>
      <c r="E27">
        <v>0.22103893057446894</v>
      </c>
      <c r="F27" s="30">
        <v>0.5</v>
      </c>
    </row>
    <row r="28" spans="2:6" ht="16" x14ac:dyDescent="0.2">
      <c r="B28" s="215"/>
      <c r="C28" s="214" t="s">
        <v>446</v>
      </c>
      <c r="D28" s="33" t="s">
        <v>447</v>
      </c>
      <c r="E28">
        <v>3.579577823068323E-2</v>
      </c>
      <c r="F28" s="30">
        <v>0.4</v>
      </c>
    </row>
    <row r="29" spans="2:6" ht="16" x14ac:dyDescent="0.2">
      <c r="B29" s="215"/>
      <c r="C29" s="215"/>
      <c r="D29" s="33" t="s">
        <v>448</v>
      </c>
      <c r="E29">
        <v>5.3693667346024841E-2</v>
      </c>
      <c r="F29" s="30">
        <v>0.6</v>
      </c>
    </row>
    <row r="30" spans="2:6" ht="16" x14ac:dyDescent="0.2">
      <c r="B30" s="215"/>
      <c r="C30" s="33" t="s">
        <v>449</v>
      </c>
      <c r="D30" s="33" t="s">
        <v>450</v>
      </c>
      <c r="E30">
        <v>0.13602395727659627</v>
      </c>
      <c r="F30" s="30">
        <v>1</v>
      </c>
    </row>
    <row r="31" spans="2:6" ht="16" x14ac:dyDescent="0.2">
      <c r="B31" s="215"/>
      <c r="C31" s="214" t="s">
        <v>451</v>
      </c>
      <c r="D31" s="33" t="s">
        <v>452</v>
      </c>
      <c r="E31">
        <v>1.0291286241321428E-2</v>
      </c>
      <c r="F31" s="30">
        <v>0.39655172413793105</v>
      </c>
    </row>
    <row r="32" spans="2:6" ht="16" x14ac:dyDescent="0.2">
      <c r="B32" s="215"/>
      <c r="C32" s="215"/>
      <c r="D32" s="33" t="s">
        <v>453</v>
      </c>
      <c r="E32">
        <v>1.5660652975923912E-2</v>
      </c>
      <c r="F32" s="30">
        <v>0.60344827586206895</v>
      </c>
    </row>
    <row r="33" spans="2:6" ht="32" x14ac:dyDescent="0.2">
      <c r="B33" s="215"/>
      <c r="C33" s="33" t="s">
        <v>454</v>
      </c>
      <c r="D33" s="33" t="s">
        <v>455</v>
      </c>
      <c r="E33">
        <v>0.23021159874608149</v>
      </c>
      <c r="F33" s="30">
        <v>1</v>
      </c>
    </row>
    <row r="34" spans="2:6" x14ac:dyDescent="0.2">
      <c r="B34" s="214" t="s">
        <v>589</v>
      </c>
      <c r="C34" s="215"/>
      <c r="D34" s="215"/>
      <c r="E34">
        <v>4.4151855211408355</v>
      </c>
      <c r="F34" s="30">
        <v>0.70046851707247804</v>
      </c>
    </row>
    <row r="35" spans="2:6" ht="16" x14ac:dyDescent="0.2">
      <c r="B35" s="214" t="s">
        <v>456</v>
      </c>
      <c r="C35" s="214" t="s">
        <v>406</v>
      </c>
      <c r="D35" s="33" t="s">
        <v>466</v>
      </c>
      <c r="E35">
        <v>2.3490979463885866E-2</v>
      </c>
      <c r="F35" s="30">
        <v>0.12252042007001167</v>
      </c>
    </row>
    <row r="36" spans="2:6" ht="16" x14ac:dyDescent="0.2">
      <c r="B36" s="215"/>
      <c r="C36" s="215"/>
      <c r="D36" s="33" t="s">
        <v>467</v>
      </c>
      <c r="E36">
        <v>5.3693667346024843E-3</v>
      </c>
      <c r="F36" s="30">
        <v>2.8004667444574097E-2</v>
      </c>
    </row>
    <row r="37" spans="2:6" ht="16" x14ac:dyDescent="0.2">
      <c r="B37" s="215"/>
      <c r="C37" s="215"/>
      <c r="D37" s="33" t="s">
        <v>468</v>
      </c>
      <c r="E37">
        <v>5.8168139624860237E-3</v>
      </c>
      <c r="F37" s="30">
        <v>3.0338389731621934E-2</v>
      </c>
    </row>
    <row r="38" spans="2:6" ht="16" x14ac:dyDescent="0.2">
      <c r="B38" s="215"/>
      <c r="C38" s="215"/>
      <c r="D38" s="33" t="s">
        <v>469</v>
      </c>
      <c r="E38">
        <v>5.8168139624860237E-3</v>
      </c>
      <c r="F38" s="30">
        <v>3.0338389731621934E-2</v>
      </c>
    </row>
    <row r="39" spans="2:6" ht="16" x14ac:dyDescent="0.2">
      <c r="B39" s="215"/>
      <c r="C39" s="215"/>
      <c r="D39" s="33" t="s">
        <v>470</v>
      </c>
      <c r="E39">
        <v>5.8168139624860237E-3</v>
      </c>
      <c r="F39" s="30">
        <v>3.0338389731621934E-2</v>
      </c>
    </row>
    <row r="40" spans="2:6" ht="16" x14ac:dyDescent="0.2">
      <c r="B40" s="215"/>
      <c r="C40" s="215"/>
      <c r="D40" s="33" t="s">
        <v>471</v>
      </c>
      <c r="E40">
        <v>0.14542034906215059</v>
      </c>
      <c r="F40" s="30">
        <v>0.75845974329054833</v>
      </c>
    </row>
    <row r="41" spans="2:6" ht="16" x14ac:dyDescent="0.2">
      <c r="B41" s="215"/>
      <c r="C41" s="214" t="s">
        <v>416</v>
      </c>
      <c r="D41" s="33" t="s">
        <v>473</v>
      </c>
      <c r="E41">
        <v>1.1633627924972047E-2</v>
      </c>
      <c r="F41" s="30">
        <v>0.66666666666666674</v>
      </c>
    </row>
    <row r="42" spans="2:6" ht="16" x14ac:dyDescent="0.2">
      <c r="B42" s="215"/>
      <c r="C42" s="215"/>
      <c r="D42" s="33" t="s">
        <v>474</v>
      </c>
      <c r="E42">
        <v>5.8168139624860237E-3</v>
      </c>
      <c r="F42" s="30">
        <v>0.33333333333333337</v>
      </c>
    </row>
    <row r="43" spans="2:6" ht="16" x14ac:dyDescent="0.2">
      <c r="B43" s="215"/>
      <c r="C43" s="214" t="s">
        <v>420</v>
      </c>
      <c r="D43" s="33" t="s">
        <v>475</v>
      </c>
      <c r="E43">
        <v>1.1633627924972047E-2</v>
      </c>
      <c r="F43" s="30">
        <v>0.66666666666666674</v>
      </c>
    </row>
    <row r="44" spans="2:6" ht="16" x14ac:dyDescent="0.2">
      <c r="B44" s="215"/>
      <c r="C44" s="215"/>
      <c r="D44" s="33" t="s">
        <v>476</v>
      </c>
      <c r="E44">
        <v>5.8168139624860237E-3</v>
      </c>
      <c r="F44" s="30">
        <v>0.33333333333333337</v>
      </c>
    </row>
    <row r="45" spans="2:6" ht="16" x14ac:dyDescent="0.2">
      <c r="B45" s="215"/>
      <c r="C45" s="214" t="s">
        <v>426</v>
      </c>
      <c r="D45" s="33" t="s">
        <v>477</v>
      </c>
      <c r="E45">
        <v>3.5795778230683223E-3</v>
      </c>
      <c r="F45" s="30">
        <v>0.41025641025641024</v>
      </c>
    </row>
    <row r="46" spans="2:6" ht="16" x14ac:dyDescent="0.2">
      <c r="B46" s="215"/>
      <c r="C46" s="215"/>
      <c r="D46" s="33" t="s">
        <v>478</v>
      </c>
      <c r="E46">
        <v>5.1456431206607142E-3</v>
      </c>
      <c r="F46" s="30">
        <v>0.58974358974358976</v>
      </c>
    </row>
    <row r="47" spans="2:6" ht="16" x14ac:dyDescent="0.2">
      <c r="B47" s="215"/>
      <c r="C47" s="214" t="s">
        <v>428</v>
      </c>
      <c r="D47" s="33" t="s">
        <v>479</v>
      </c>
      <c r="E47">
        <v>8.7252209437290364E-3</v>
      </c>
      <c r="F47" s="30">
        <v>0.15476190476190474</v>
      </c>
    </row>
    <row r="48" spans="2:6" ht="16" x14ac:dyDescent="0.2">
      <c r="B48" s="215"/>
      <c r="C48" s="215"/>
      <c r="D48" s="33" t="s">
        <v>480</v>
      </c>
      <c r="E48">
        <v>2.1477466938409937E-2</v>
      </c>
      <c r="F48" s="30">
        <v>0.38095238095238093</v>
      </c>
    </row>
    <row r="49" spans="2:6" ht="16" x14ac:dyDescent="0.2">
      <c r="B49" s="215"/>
      <c r="C49" s="215"/>
      <c r="D49" s="33" t="s">
        <v>481</v>
      </c>
      <c r="E49">
        <v>8.7252209437290364E-3</v>
      </c>
      <c r="F49" s="30">
        <v>0.15476190476190474</v>
      </c>
    </row>
    <row r="50" spans="2:6" ht="16" x14ac:dyDescent="0.2">
      <c r="B50" s="215"/>
      <c r="C50" s="215"/>
      <c r="D50" s="33" t="s">
        <v>483</v>
      </c>
      <c r="E50">
        <v>1.7450441887458073E-2</v>
      </c>
      <c r="F50" s="30">
        <v>0.30952380952380948</v>
      </c>
    </row>
    <row r="51" spans="2:6" ht="16" x14ac:dyDescent="0.2">
      <c r="B51" s="215"/>
      <c r="C51" s="214" t="s">
        <v>432</v>
      </c>
      <c r="D51" s="33" t="s">
        <v>484</v>
      </c>
      <c r="E51">
        <v>1.2081075152855589E-2</v>
      </c>
      <c r="F51" s="30">
        <v>0.75000000000000011</v>
      </c>
    </row>
    <row r="52" spans="2:6" ht="16" x14ac:dyDescent="0.2">
      <c r="B52" s="215"/>
      <c r="C52" s="215"/>
      <c r="D52" s="33" t="s">
        <v>485</v>
      </c>
      <c r="E52">
        <v>4.0270250509518626E-3</v>
      </c>
      <c r="F52" s="30">
        <v>0.25</v>
      </c>
    </row>
    <row r="53" spans="2:6" ht="16" x14ac:dyDescent="0.2">
      <c r="B53" s="215"/>
      <c r="C53" s="214" t="s">
        <v>435</v>
      </c>
      <c r="D53" s="33" t="s">
        <v>486</v>
      </c>
      <c r="E53">
        <v>2.3490979463885866E-2</v>
      </c>
      <c r="F53" s="30">
        <v>0.25</v>
      </c>
    </row>
    <row r="54" spans="2:6" ht="16" x14ac:dyDescent="0.2">
      <c r="B54" s="215"/>
      <c r="C54" s="215"/>
      <c r="D54" s="33" t="s">
        <v>487</v>
      </c>
      <c r="E54">
        <v>3.0202687882138972E-2</v>
      </c>
      <c r="F54" s="30">
        <v>0.32142857142857145</v>
      </c>
    </row>
    <row r="55" spans="2:6" ht="16" x14ac:dyDescent="0.2">
      <c r="B55" s="215"/>
      <c r="C55" s="215"/>
      <c r="D55" s="33" t="s">
        <v>488</v>
      </c>
      <c r="E55">
        <v>2.0135125254759315E-2</v>
      </c>
      <c r="F55" s="30">
        <v>0.2142857142857143</v>
      </c>
    </row>
    <row r="56" spans="2:6" ht="16" x14ac:dyDescent="0.2">
      <c r="B56" s="215"/>
      <c r="C56" s="215"/>
      <c r="D56" s="33" t="s">
        <v>489</v>
      </c>
      <c r="E56">
        <v>2.0135125254759315E-2</v>
      </c>
      <c r="F56" s="30">
        <v>0.2142857142857143</v>
      </c>
    </row>
    <row r="57" spans="2:6" ht="16" x14ac:dyDescent="0.2">
      <c r="B57" s="215"/>
      <c r="C57" s="214" t="s">
        <v>437</v>
      </c>
      <c r="D57" s="33" t="s">
        <v>490</v>
      </c>
      <c r="E57">
        <v>4.0270250509518626E-3</v>
      </c>
      <c r="F57" s="30">
        <v>0.25</v>
      </c>
    </row>
    <row r="58" spans="2:6" ht="16" x14ac:dyDescent="0.2">
      <c r="B58" s="215"/>
      <c r="C58" s="215"/>
      <c r="D58" s="33" t="s">
        <v>491</v>
      </c>
      <c r="E58">
        <v>4.0270250509518626E-3</v>
      </c>
      <c r="F58" s="30">
        <v>0.25</v>
      </c>
    </row>
    <row r="59" spans="2:6" ht="16" x14ac:dyDescent="0.2">
      <c r="B59" s="215"/>
      <c r="C59" s="215"/>
      <c r="D59" s="33" t="s">
        <v>492</v>
      </c>
      <c r="E59">
        <v>4.0270250509518626E-3</v>
      </c>
      <c r="F59" s="30">
        <v>0.25</v>
      </c>
    </row>
    <row r="60" spans="2:6" ht="16" x14ac:dyDescent="0.2">
      <c r="B60" s="215"/>
      <c r="C60" s="215"/>
      <c r="D60" s="33" t="s">
        <v>493</v>
      </c>
      <c r="E60">
        <v>4.0270250509518626E-3</v>
      </c>
      <c r="F60" s="30">
        <v>0.25</v>
      </c>
    </row>
    <row r="61" spans="2:6" ht="16" x14ac:dyDescent="0.2">
      <c r="B61" s="215"/>
      <c r="C61" s="214" t="s">
        <v>440</v>
      </c>
      <c r="D61" s="33" t="s">
        <v>441</v>
      </c>
      <c r="E61">
        <v>0.18927017739473756</v>
      </c>
      <c r="F61" s="30">
        <v>0.93584070796460184</v>
      </c>
    </row>
    <row r="62" spans="2:6" ht="16" x14ac:dyDescent="0.2">
      <c r="B62" s="215"/>
      <c r="C62" s="215"/>
      <c r="D62" s="33" t="s">
        <v>494</v>
      </c>
      <c r="E62">
        <v>1.2975969608622668E-2</v>
      </c>
      <c r="F62" s="30">
        <v>6.4159292035398233E-2</v>
      </c>
    </row>
    <row r="63" spans="2:6" ht="16" x14ac:dyDescent="0.2">
      <c r="B63" s="215"/>
      <c r="C63" s="214" t="s">
        <v>446</v>
      </c>
      <c r="D63" s="33" t="s">
        <v>495</v>
      </c>
      <c r="E63">
        <v>6.0405375764277947E-3</v>
      </c>
      <c r="F63" s="30">
        <v>0.5</v>
      </c>
    </row>
    <row r="64" spans="2:6" ht="16" x14ac:dyDescent="0.2">
      <c r="B64" s="215"/>
      <c r="C64" s="215"/>
      <c r="D64" s="33" t="s">
        <v>496</v>
      </c>
      <c r="E64">
        <v>6.0405375764277947E-3</v>
      </c>
      <c r="F64" s="30">
        <v>0.5</v>
      </c>
    </row>
    <row r="65" spans="2:6" ht="16" x14ac:dyDescent="0.2">
      <c r="B65" s="215"/>
      <c r="C65" s="214" t="s">
        <v>449</v>
      </c>
      <c r="D65" s="33" t="s">
        <v>497</v>
      </c>
      <c r="E65">
        <v>6.0405375764277947E-3</v>
      </c>
      <c r="F65" s="30">
        <v>0.5</v>
      </c>
    </row>
    <row r="66" spans="2:6" ht="16" x14ac:dyDescent="0.2">
      <c r="B66" s="215"/>
      <c r="C66" s="215"/>
      <c r="D66" s="33" t="s">
        <v>498</v>
      </c>
      <c r="E66">
        <v>6.0405375764277947E-3</v>
      </c>
      <c r="F66" s="30">
        <v>0.5</v>
      </c>
    </row>
    <row r="67" spans="2:6" ht="16" x14ac:dyDescent="0.2">
      <c r="B67" s="215"/>
      <c r="C67" s="214" t="s">
        <v>454</v>
      </c>
      <c r="D67" s="33" t="s">
        <v>499</v>
      </c>
      <c r="E67">
        <v>6.0405375764277947E-3</v>
      </c>
      <c r="F67" s="30">
        <v>0.69230769230769229</v>
      </c>
    </row>
    <row r="68" spans="2:6" ht="16" x14ac:dyDescent="0.2">
      <c r="B68" s="215"/>
      <c r="C68" s="215"/>
      <c r="D68" s="33" t="s">
        <v>500</v>
      </c>
      <c r="E68">
        <v>2.6846833673012421E-3</v>
      </c>
      <c r="F68" s="30">
        <v>0.30769230769230771</v>
      </c>
    </row>
    <row r="69" spans="2:6" x14ac:dyDescent="0.2">
      <c r="B69" s="214" t="s">
        <v>590</v>
      </c>
      <c r="C69" s="215"/>
      <c r="D69" s="215"/>
      <c r="E69">
        <v>0.65304922909602692</v>
      </c>
      <c r="F69" s="30">
        <v>0.10360616170937736</v>
      </c>
    </row>
    <row r="70" spans="2:6" ht="16" x14ac:dyDescent="0.2">
      <c r="B70" s="214" t="s">
        <v>501</v>
      </c>
      <c r="C70" s="214" t="s">
        <v>406</v>
      </c>
      <c r="D70" s="33" t="s">
        <v>407</v>
      </c>
      <c r="E70">
        <v>1.0738733469204969E-2</v>
      </c>
      <c r="F70" s="30">
        <v>4.8582995951417005E-2</v>
      </c>
    </row>
    <row r="71" spans="2:6" ht="16" x14ac:dyDescent="0.2">
      <c r="B71" s="215"/>
      <c r="C71" s="215"/>
      <c r="D71" s="33" t="s">
        <v>466</v>
      </c>
      <c r="E71">
        <v>9.6648601222844716E-2</v>
      </c>
      <c r="F71" s="30">
        <v>0.437246963562753</v>
      </c>
    </row>
    <row r="72" spans="2:6" ht="16" x14ac:dyDescent="0.2">
      <c r="B72" s="215"/>
      <c r="C72" s="215"/>
      <c r="D72" s="33" t="s">
        <v>467</v>
      </c>
      <c r="E72">
        <v>1.342341683650621E-2</v>
      </c>
      <c r="F72" s="30">
        <v>6.0728744939271252E-2</v>
      </c>
    </row>
    <row r="73" spans="2:6" ht="16" x14ac:dyDescent="0.2">
      <c r="B73" s="215"/>
      <c r="C73" s="215"/>
      <c r="D73" s="33" t="s">
        <v>468</v>
      </c>
      <c r="E73">
        <v>1.610810020380745E-2</v>
      </c>
      <c r="F73" s="30">
        <v>7.28744939271255E-2</v>
      </c>
    </row>
    <row r="74" spans="2:6" ht="16" x14ac:dyDescent="0.2">
      <c r="B74" s="215"/>
      <c r="C74" s="215"/>
      <c r="D74" s="33" t="s">
        <v>469</v>
      </c>
      <c r="E74">
        <v>2.0582572482642857E-2</v>
      </c>
      <c r="F74" s="30">
        <v>9.3117408906882596E-2</v>
      </c>
    </row>
    <row r="75" spans="2:6" ht="16" x14ac:dyDescent="0.2">
      <c r="B75" s="215"/>
      <c r="C75" s="215"/>
      <c r="D75" s="33" t="s">
        <v>470</v>
      </c>
      <c r="E75">
        <v>1.610810020380745E-2</v>
      </c>
      <c r="F75" s="30">
        <v>7.28744939271255E-2</v>
      </c>
    </row>
    <row r="76" spans="2:6" ht="16" x14ac:dyDescent="0.2">
      <c r="B76" s="215"/>
      <c r="C76" s="215"/>
      <c r="D76" s="33" t="s">
        <v>471</v>
      </c>
      <c r="E76">
        <v>2.0582572482642857E-2</v>
      </c>
      <c r="F76" s="30">
        <v>9.3117408906882596E-2</v>
      </c>
    </row>
    <row r="77" spans="2:6" ht="16" x14ac:dyDescent="0.2">
      <c r="B77" s="215"/>
      <c r="C77" s="215"/>
      <c r="D77" s="33" t="s">
        <v>515</v>
      </c>
      <c r="E77">
        <v>2.6846833673012421E-2</v>
      </c>
      <c r="F77" s="30">
        <v>0.1214574898785425</v>
      </c>
    </row>
    <row r="78" spans="2:6" ht="16" x14ac:dyDescent="0.2">
      <c r="B78" s="215"/>
      <c r="C78" s="214" t="s">
        <v>416</v>
      </c>
      <c r="D78" s="33" t="s">
        <v>473</v>
      </c>
      <c r="E78">
        <v>1.610810020380745E-2</v>
      </c>
      <c r="F78" s="30">
        <v>0.6</v>
      </c>
    </row>
    <row r="79" spans="2:6" ht="16" x14ac:dyDescent="0.2">
      <c r="B79" s="215"/>
      <c r="C79" s="215"/>
      <c r="D79" s="33" t="s">
        <v>474</v>
      </c>
      <c r="E79">
        <v>1.0738733469204969E-2</v>
      </c>
      <c r="F79" s="30">
        <v>0.40000000000000008</v>
      </c>
    </row>
    <row r="80" spans="2:6" ht="16" x14ac:dyDescent="0.2">
      <c r="B80" s="215"/>
      <c r="C80" s="214" t="s">
        <v>420</v>
      </c>
      <c r="D80" s="33" t="s">
        <v>475</v>
      </c>
      <c r="E80">
        <v>3.2216200407614901E-2</v>
      </c>
      <c r="F80" s="30">
        <v>0.6</v>
      </c>
    </row>
    <row r="81" spans="2:6" ht="16" x14ac:dyDescent="0.2">
      <c r="B81" s="215"/>
      <c r="C81" s="215"/>
      <c r="D81" s="33" t="s">
        <v>476</v>
      </c>
      <c r="E81">
        <v>2.1477466938409937E-2</v>
      </c>
      <c r="F81" s="30">
        <v>0.40000000000000008</v>
      </c>
    </row>
    <row r="82" spans="2:6" ht="16" x14ac:dyDescent="0.2">
      <c r="B82" s="215"/>
      <c r="C82" s="214" t="s">
        <v>426</v>
      </c>
      <c r="D82" s="33" t="s">
        <v>477</v>
      </c>
      <c r="E82">
        <v>8.0540501019037251E-3</v>
      </c>
      <c r="F82" s="30">
        <v>0.27272727272727271</v>
      </c>
    </row>
    <row r="83" spans="2:6" ht="16" x14ac:dyDescent="0.2">
      <c r="B83" s="215"/>
      <c r="C83" s="215"/>
      <c r="D83" s="33" t="s">
        <v>478</v>
      </c>
      <c r="E83">
        <v>1.0738733469204969E-2</v>
      </c>
      <c r="F83" s="30">
        <v>0.36363636363636365</v>
      </c>
    </row>
    <row r="84" spans="2:6" ht="16" x14ac:dyDescent="0.2">
      <c r="B84" s="215"/>
      <c r="C84" s="215"/>
      <c r="D84" s="33" t="s">
        <v>516</v>
      </c>
      <c r="E84">
        <v>1.0738733469204969E-2</v>
      </c>
      <c r="F84" s="30">
        <v>0.36363636363636365</v>
      </c>
    </row>
    <row r="85" spans="2:6" ht="16" x14ac:dyDescent="0.2">
      <c r="B85" s="215"/>
      <c r="C85" s="214" t="s">
        <v>428</v>
      </c>
      <c r="D85" s="33" t="s">
        <v>479</v>
      </c>
      <c r="E85">
        <v>2.4162150305711179E-2</v>
      </c>
      <c r="F85" s="30">
        <v>0.13636363636363638</v>
      </c>
    </row>
    <row r="86" spans="2:6" ht="16" x14ac:dyDescent="0.2">
      <c r="B86" s="215"/>
      <c r="C86" s="215"/>
      <c r="D86" s="33" t="s">
        <v>480</v>
      </c>
      <c r="E86">
        <v>6.4432400815229801E-2</v>
      </c>
      <c r="F86" s="30">
        <v>0.36363636363636365</v>
      </c>
    </row>
    <row r="87" spans="2:6" ht="16" x14ac:dyDescent="0.2">
      <c r="B87" s="215"/>
      <c r="C87" s="215"/>
      <c r="D87" s="33" t="s">
        <v>481</v>
      </c>
      <c r="E87">
        <v>2.4162150305711179E-2</v>
      </c>
      <c r="F87" s="30">
        <v>0.13636363636363638</v>
      </c>
    </row>
    <row r="88" spans="2:6" ht="16" x14ac:dyDescent="0.2">
      <c r="B88" s="215"/>
      <c r="C88" s="215"/>
      <c r="D88" s="33" t="s">
        <v>483</v>
      </c>
      <c r="E88">
        <v>6.4432400815229801E-2</v>
      </c>
      <c r="F88" s="30">
        <v>0.36363636363636365</v>
      </c>
    </row>
    <row r="89" spans="2:6" ht="16" x14ac:dyDescent="0.2">
      <c r="B89" s="215"/>
      <c r="C89" s="214" t="s">
        <v>432</v>
      </c>
      <c r="D89" s="33" t="s">
        <v>484</v>
      </c>
      <c r="E89">
        <v>2.0135125254759315E-2</v>
      </c>
      <c r="F89" s="30">
        <v>0.75</v>
      </c>
    </row>
    <row r="90" spans="2:6" ht="16" x14ac:dyDescent="0.2">
      <c r="B90" s="215"/>
      <c r="C90" s="215"/>
      <c r="D90" s="33" t="s">
        <v>485</v>
      </c>
      <c r="E90">
        <v>6.7117084182531052E-3</v>
      </c>
      <c r="F90" s="30">
        <v>0.25</v>
      </c>
    </row>
    <row r="91" spans="2:6" ht="16" x14ac:dyDescent="0.2">
      <c r="B91" s="215"/>
      <c r="C91" s="214" t="s">
        <v>435</v>
      </c>
      <c r="D91" s="33" t="s">
        <v>486</v>
      </c>
      <c r="E91">
        <v>6.9801767549832291E-2</v>
      </c>
      <c r="F91" s="30">
        <v>0.329113924050633</v>
      </c>
    </row>
    <row r="92" spans="2:6" ht="16" x14ac:dyDescent="0.2">
      <c r="B92" s="215"/>
      <c r="C92" s="215"/>
      <c r="D92" s="33" t="s">
        <v>487</v>
      </c>
      <c r="E92">
        <v>0.10201796795744719</v>
      </c>
      <c r="F92" s="30">
        <v>0.48101265822784817</v>
      </c>
    </row>
    <row r="93" spans="2:6" ht="16" x14ac:dyDescent="0.2">
      <c r="B93" s="215"/>
      <c r="C93" s="215"/>
      <c r="D93" s="33" t="s">
        <v>488</v>
      </c>
      <c r="E93">
        <v>2.0135125254759315E-2</v>
      </c>
      <c r="F93" s="30">
        <v>9.4936708860759514E-2</v>
      </c>
    </row>
    <row r="94" spans="2:6" ht="16" x14ac:dyDescent="0.2">
      <c r="B94" s="215"/>
      <c r="C94" s="215"/>
      <c r="D94" s="33" t="s">
        <v>489</v>
      </c>
      <c r="E94">
        <v>2.0135125254759315E-2</v>
      </c>
      <c r="F94" s="30">
        <v>9.4936708860759514E-2</v>
      </c>
    </row>
    <row r="95" spans="2:6" ht="16" x14ac:dyDescent="0.2">
      <c r="B95" s="215"/>
      <c r="C95" s="214" t="s">
        <v>437</v>
      </c>
      <c r="D95" s="33" t="s">
        <v>490</v>
      </c>
      <c r="E95">
        <v>6.7117084182531052E-3</v>
      </c>
      <c r="F95" s="30">
        <v>0.22727272727272729</v>
      </c>
    </row>
    <row r="96" spans="2:6" ht="16" x14ac:dyDescent="0.2">
      <c r="B96" s="215"/>
      <c r="C96" s="215"/>
      <c r="D96" s="33" t="s">
        <v>491</v>
      </c>
      <c r="E96">
        <v>1.0738733469204969E-2</v>
      </c>
      <c r="F96" s="30">
        <v>0.3636363636363637</v>
      </c>
    </row>
    <row r="97" spans="2:6" ht="16" x14ac:dyDescent="0.2">
      <c r="B97" s="215"/>
      <c r="C97" s="215"/>
      <c r="D97" s="33" t="s">
        <v>492</v>
      </c>
      <c r="E97">
        <v>4.0270250509518626E-3</v>
      </c>
      <c r="F97" s="30">
        <v>0.13636363636363635</v>
      </c>
    </row>
    <row r="98" spans="2:6" ht="16" x14ac:dyDescent="0.2">
      <c r="B98" s="215"/>
      <c r="C98" s="215"/>
      <c r="D98" s="33" t="s">
        <v>493</v>
      </c>
      <c r="E98">
        <v>8.0540501019037251E-3</v>
      </c>
      <c r="F98" s="30">
        <v>0.27272727272727271</v>
      </c>
    </row>
    <row r="99" spans="2:6" ht="16" x14ac:dyDescent="0.2">
      <c r="B99" s="215"/>
      <c r="C99" s="214" t="s">
        <v>440</v>
      </c>
      <c r="D99" s="33" t="s">
        <v>441</v>
      </c>
      <c r="E99">
        <v>4.2954933876819874E-2</v>
      </c>
      <c r="F99" s="30">
        <v>0.5714285714285714</v>
      </c>
    </row>
    <row r="100" spans="2:6" ht="16" x14ac:dyDescent="0.2">
      <c r="B100" s="215"/>
      <c r="C100" s="215"/>
      <c r="D100" s="33" t="s">
        <v>494</v>
      </c>
      <c r="E100">
        <v>3.2216200407614901E-2</v>
      </c>
      <c r="F100" s="30">
        <v>0.42857142857142849</v>
      </c>
    </row>
    <row r="101" spans="2:6" ht="16" x14ac:dyDescent="0.2">
      <c r="B101" s="215"/>
      <c r="C101" s="214" t="s">
        <v>446</v>
      </c>
      <c r="D101" s="33" t="s">
        <v>495</v>
      </c>
      <c r="E101">
        <v>1.2081075152855589E-2</v>
      </c>
      <c r="F101" s="30">
        <v>0.33333333333333331</v>
      </c>
    </row>
    <row r="102" spans="2:6" ht="16" x14ac:dyDescent="0.2">
      <c r="B102" s="215"/>
      <c r="C102" s="215"/>
      <c r="D102" s="33" t="s">
        <v>496</v>
      </c>
      <c r="E102">
        <v>2.4162150305711179E-2</v>
      </c>
      <c r="F102" s="30">
        <v>0.66666666666666663</v>
      </c>
    </row>
    <row r="103" spans="2:6" ht="16" x14ac:dyDescent="0.2">
      <c r="B103" s="215"/>
      <c r="C103" s="214" t="s">
        <v>449</v>
      </c>
      <c r="D103" s="33" t="s">
        <v>497</v>
      </c>
      <c r="E103">
        <v>1.610810020380745E-2</v>
      </c>
      <c r="F103" s="30">
        <v>0.43636363636363634</v>
      </c>
    </row>
    <row r="104" spans="2:6" ht="16" x14ac:dyDescent="0.2">
      <c r="B104" s="215"/>
      <c r="C104" s="215"/>
      <c r="D104" s="33" t="s">
        <v>498</v>
      </c>
      <c r="E104">
        <v>2.0806296096584624E-2</v>
      </c>
      <c r="F104" s="30">
        <v>0.5636363636363636</v>
      </c>
    </row>
    <row r="105" spans="2:6" ht="16" x14ac:dyDescent="0.2">
      <c r="B105" s="215"/>
      <c r="C105" s="214" t="s">
        <v>451</v>
      </c>
      <c r="D105" s="33" t="s">
        <v>517</v>
      </c>
      <c r="E105">
        <v>1.0067562627379657E-2</v>
      </c>
      <c r="F105" s="30">
        <v>0.5</v>
      </c>
    </row>
    <row r="106" spans="2:6" ht="16" x14ac:dyDescent="0.2">
      <c r="B106" s="215"/>
      <c r="C106" s="215"/>
      <c r="D106" s="33" t="s">
        <v>519</v>
      </c>
      <c r="E106">
        <v>1.0067562627379657E-2</v>
      </c>
      <c r="F106" s="30">
        <v>0.5</v>
      </c>
    </row>
    <row r="107" spans="2:6" ht="16" x14ac:dyDescent="0.2">
      <c r="B107" s="215"/>
      <c r="C107" s="214" t="s">
        <v>454</v>
      </c>
      <c r="D107" s="33" t="s">
        <v>499</v>
      </c>
      <c r="E107">
        <v>2.4162150305711179E-2</v>
      </c>
      <c r="F107" s="30">
        <v>0.64285714285714279</v>
      </c>
    </row>
    <row r="108" spans="2:6" ht="16" x14ac:dyDescent="0.2">
      <c r="B108" s="215"/>
      <c r="C108" s="215"/>
      <c r="D108" s="33" t="s">
        <v>500</v>
      </c>
      <c r="E108">
        <v>1.342341683650621E-2</v>
      </c>
      <c r="F108" s="30">
        <v>0.35714285714285715</v>
      </c>
    </row>
    <row r="109" spans="2:6" ht="16" x14ac:dyDescent="0.2">
      <c r="B109" s="215"/>
      <c r="C109" s="214" t="s">
        <v>520</v>
      </c>
      <c r="D109" s="33" t="s">
        <v>523</v>
      </c>
      <c r="E109">
        <v>2.6846833673012421E-3</v>
      </c>
      <c r="F109" s="30">
        <v>9.0909090909090912E-2</v>
      </c>
    </row>
    <row r="110" spans="2:6" ht="16" x14ac:dyDescent="0.2">
      <c r="B110" s="215"/>
      <c r="C110" s="215"/>
      <c r="D110" s="33" t="s">
        <v>528</v>
      </c>
      <c r="E110">
        <v>5.3693667346024843E-3</v>
      </c>
      <c r="F110" s="30">
        <v>0.18181818181818182</v>
      </c>
    </row>
    <row r="111" spans="2:6" ht="16" x14ac:dyDescent="0.2">
      <c r="B111" s="215"/>
      <c r="C111" s="215"/>
      <c r="D111" s="33" t="s">
        <v>530</v>
      </c>
      <c r="E111">
        <v>2.1477466938409937E-2</v>
      </c>
      <c r="F111" s="30">
        <v>0.72727272727272729</v>
      </c>
    </row>
    <row r="112" spans="2:6" x14ac:dyDescent="0.2">
      <c r="B112" s="214" t="s">
        <v>591</v>
      </c>
      <c r="C112" s="215"/>
      <c r="D112" s="215"/>
      <c r="E112">
        <v>1.0123493530865102</v>
      </c>
      <c r="F112" s="30">
        <v>0.16060907219422157</v>
      </c>
    </row>
    <row r="113" spans="2:6" ht="16" x14ac:dyDescent="0.2">
      <c r="B113" s="214" t="s">
        <v>534</v>
      </c>
      <c r="C113" s="214" t="s">
        <v>406</v>
      </c>
      <c r="D113" s="33" t="s">
        <v>466</v>
      </c>
      <c r="E113">
        <v>1.610810020380745E-2</v>
      </c>
      <c r="F113" s="30">
        <v>0.17999999999999997</v>
      </c>
    </row>
    <row r="114" spans="2:6" ht="16" x14ac:dyDescent="0.2">
      <c r="B114" s="215"/>
      <c r="C114" s="215"/>
      <c r="D114" s="33" t="s">
        <v>468</v>
      </c>
      <c r="E114">
        <v>1.610810020380745E-2</v>
      </c>
      <c r="F114" s="30">
        <v>0.17999999999999997</v>
      </c>
    </row>
    <row r="115" spans="2:6" ht="16" x14ac:dyDescent="0.2">
      <c r="B115" s="215"/>
      <c r="C115" s="215"/>
      <c r="D115" s="33" t="s">
        <v>469</v>
      </c>
      <c r="E115">
        <v>2.0582572482642857E-2</v>
      </c>
      <c r="F115" s="30">
        <v>0.23</v>
      </c>
    </row>
    <row r="116" spans="2:6" ht="16" x14ac:dyDescent="0.2">
      <c r="B116" s="215"/>
      <c r="C116" s="215"/>
      <c r="D116" s="33" t="s">
        <v>470</v>
      </c>
      <c r="E116">
        <v>1.610810020380745E-2</v>
      </c>
      <c r="F116" s="30">
        <v>0.17999999999999997</v>
      </c>
    </row>
    <row r="117" spans="2:6" ht="16" x14ac:dyDescent="0.2">
      <c r="B117" s="215"/>
      <c r="C117" s="215"/>
      <c r="D117" s="33" t="s">
        <v>471</v>
      </c>
      <c r="E117">
        <v>2.0582572482642857E-2</v>
      </c>
      <c r="F117" s="30">
        <v>0.23</v>
      </c>
    </row>
    <row r="118" spans="2:6" ht="32" x14ac:dyDescent="0.2">
      <c r="B118" s="215"/>
      <c r="C118" s="33" t="s">
        <v>432</v>
      </c>
      <c r="D118" s="33" t="s">
        <v>484</v>
      </c>
      <c r="E118">
        <v>3.3558542091265526E-3</v>
      </c>
      <c r="F118" s="30">
        <v>1</v>
      </c>
    </row>
    <row r="119" spans="2:6" ht="16" x14ac:dyDescent="0.2">
      <c r="B119" s="215"/>
      <c r="C119" s="214" t="s">
        <v>435</v>
      </c>
      <c r="D119" s="33" t="s">
        <v>486</v>
      </c>
      <c r="E119">
        <v>1.1633627924972047E-2</v>
      </c>
      <c r="F119" s="30">
        <v>0.77611940298507454</v>
      </c>
    </row>
    <row r="120" spans="2:6" ht="16" x14ac:dyDescent="0.2">
      <c r="B120" s="215"/>
      <c r="C120" s="215"/>
      <c r="D120" s="33" t="s">
        <v>488</v>
      </c>
      <c r="E120">
        <v>3.3558542091265526E-3</v>
      </c>
      <c r="F120" s="30">
        <v>0.22388059701492538</v>
      </c>
    </row>
    <row r="121" spans="2:6" ht="16" x14ac:dyDescent="0.2">
      <c r="B121" s="215"/>
      <c r="C121" s="214" t="s">
        <v>437</v>
      </c>
      <c r="D121" s="33" t="s">
        <v>490</v>
      </c>
      <c r="E121">
        <v>3.3558542091265526E-3</v>
      </c>
      <c r="F121" s="30">
        <v>0.21739130434782611</v>
      </c>
    </row>
    <row r="122" spans="2:6" ht="16" x14ac:dyDescent="0.2">
      <c r="B122" s="215"/>
      <c r="C122" s="215"/>
      <c r="D122" s="33" t="s">
        <v>492</v>
      </c>
      <c r="E122">
        <v>4.0270250509518626E-3</v>
      </c>
      <c r="F122" s="30">
        <v>0.2608695652173913</v>
      </c>
    </row>
    <row r="123" spans="2:6" ht="16" x14ac:dyDescent="0.2">
      <c r="B123" s="215"/>
      <c r="C123" s="215"/>
      <c r="D123" s="33" t="s">
        <v>493</v>
      </c>
      <c r="E123">
        <v>8.0540501019037251E-3</v>
      </c>
      <c r="F123" s="30">
        <v>0.52173913043478259</v>
      </c>
    </row>
    <row r="124" spans="2:6" ht="48" x14ac:dyDescent="0.2">
      <c r="B124" s="215"/>
      <c r="C124" s="33" t="s">
        <v>440</v>
      </c>
      <c r="D124" s="33" t="s">
        <v>441</v>
      </c>
      <c r="E124">
        <v>3.2216200407614901E-2</v>
      </c>
      <c r="F124" s="30">
        <v>1</v>
      </c>
    </row>
    <row r="125" spans="2:6" ht="64" x14ac:dyDescent="0.2">
      <c r="B125" s="215"/>
      <c r="C125" s="33" t="s">
        <v>446</v>
      </c>
      <c r="D125" s="33" t="s">
        <v>495</v>
      </c>
      <c r="E125">
        <v>4.0270250509518626E-3</v>
      </c>
      <c r="F125" s="30">
        <v>1</v>
      </c>
    </row>
    <row r="126" spans="2:6" ht="16" x14ac:dyDescent="0.2">
      <c r="B126" s="215"/>
      <c r="C126" s="33" t="s">
        <v>449</v>
      </c>
      <c r="D126" s="33" t="s">
        <v>497</v>
      </c>
      <c r="E126">
        <v>5.3693667346024843E-3</v>
      </c>
      <c r="F126" s="30">
        <v>1</v>
      </c>
    </row>
    <row r="127" spans="2:6" ht="32" x14ac:dyDescent="0.2">
      <c r="B127" s="215"/>
      <c r="C127" s="33" t="s">
        <v>454</v>
      </c>
      <c r="D127" s="33" t="s">
        <v>499</v>
      </c>
      <c r="E127">
        <v>8.0540501019037251E-3</v>
      </c>
      <c r="F127" s="30">
        <v>1</v>
      </c>
    </row>
    <row r="128" spans="2:6" x14ac:dyDescent="0.2">
      <c r="B128" s="214" t="s">
        <v>592</v>
      </c>
      <c r="C128" s="215"/>
      <c r="D128" s="215"/>
      <c r="E128">
        <v>0.17293835357698834</v>
      </c>
      <c r="F128" s="30">
        <v>2.7436643714062597E-2</v>
      </c>
    </row>
    <row r="129" spans="2:6" ht="32" x14ac:dyDescent="0.2">
      <c r="B129" s="33" t="s">
        <v>535</v>
      </c>
      <c r="C129" s="33" t="s">
        <v>423</v>
      </c>
      <c r="D129" s="33" t="s">
        <v>540</v>
      </c>
      <c r="E129">
        <v>4.9666642295072977E-2</v>
      </c>
      <c r="F129" s="30">
        <v>1</v>
      </c>
    </row>
    <row r="130" spans="2:6" x14ac:dyDescent="0.2">
      <c r="B130" s="214" t="s">
        <v>593</v>
      </c>
      <c r="C130" s="215"/>
      <c r="D130" s="215"/>
      <c r="E130">
        <v>4.9666642295072977E-2</v>
      </c>
      <c r="F130" s="30">
        <v>7.879605309860151E-3</v>
      </c>
    </row>
  </sheetData>
  <mergeCells count="46">
    <mergeCell ref="B128:D128"/>
    <mergeCell ref="B130:D130"/>
    <mergeCell ref="C7:C10"/>
    <mergeCell ref="C14:C15"/>
    <mergeCell ref="C17:C18"/>
    <mergeCell ref="C19:C20"/>
    <mergeCell ref="C22:C23"/>
    <mergeCell ref="C25:C27"/>
    <mergeCell ref="C28:C29"/>
    <mergeCell ref="C31:C32"/>
    <mergeCell ref="C35:C40"/>
    <mergeCell ref="C41:C42"/>
    <mergeCell ref="C43:C44"/>
    <mergeCell ref="C45:C46"/>
    <mergeCell ref="C47:C50"/>
    <mergeCell ref="C51:C52"/>
    <mergeCell ref="C70:C77"/>
    <mergeCell ref="C78:C79"/>
    <mergeCell ref="C80:C81"/>
    <mergeCell ref="C82:C84"/>
    <mergeCell ref="B5:B33"/>
    <mergeCell ref="B34:D34"/>
    <mergeCell ref="B35:B68"/>
    <mergeCell ref="B69:D69"/>
    <mergeCell ref="B70:B111"/>
    <mergeCell ref="C53:C56"/>
    <mergeCell ref="C57:C60"/>
    <mergeCell ref="C61:C62"/>
    <mergeCell ref="C63:C64"/>
    <mergeCell ref="C65:C66"/>
    <mergeCell ref="C67:C68"/>
    <mergeCell ref="C109:C111"/>
    <mergeCell ref="C113:C117"/>
    <mergeCell ref="C119:C120"/>
    <mergeCell ref="C121:C123"/>
    <mergeCell ref="C85:C88"/>
    <mergeCell ref="C89:C90"/>
    <mergeCell ref="C91:C94"/>
    <mergeCell ref="C95:C98"/>
    <mergeCell ref="C99:C100"/>
    <mergeCell ref="C101:C102"/>
    <mergeCell ref="C103:C104"/>
    <mergeCell ref="C105:C106"/>
    <mergeCell ref="C107:C108"/>
    <mergeCell ref="B112:D112"/>
    <mergeCell ref="B113:B12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2E9F-E71F-F94D-BCE7-C9B7634EDF32}">
  <dimension ref="B2:H48"/>
  <sheetViews>
    <sheetView topLeftCell="A15" zoomScale="130" zoomScaleNormal="130" workbookViewId="0">
      <selection activeCell="D11" sqref="D11"/>
    </sheetView>
  </sheetViews>
  <sheetFormatPr baseColWidth="10" defaultRowHeight="15" x14ac:dyDescent="0.2"/>
  <cols>
    <col min="3" max="3" width="15.6640625" customWidth="1"/>
    <col min="4" max="4" width="49.5" customWidth="1"/>
    <col min="6" max="6" width="14.1640625" customWidth="1"/>
    <col min="8" max="8" width="11" customWidth="1"/>
  </cols>
  <sheetData>
    <row r="2" spans="2:8" x14ac:dyDescent="0.2">
      <c r="B2" s="246" t="s">
        <v>3</v>
      </c>
      <c r="C2" s="246" t="s">
        <v>2</v>
      </c>
      <c r="D2" s="246" t="s">
        <v>4</v>
      </c>
      <c r="E2" s="246" t="s">
        <v>615</v>
      </c>
      <c r="F2" s="246"/>
      <c r="G2" s="246"/>
      <c r="H2" s="247" t="s">
        <v>616</v>
      </c>
    </row>
    <row r="3" spans="2:8" ht="32" x14ac:dyDescent="0.2">
      <c r="B3" s="246"/>
      <c r="C3" s="246"/>
      <c r="D3" s="246"/>
      <c r="E3" s="154" t="s">
        <v>39</v>
      </c>
      <c r="F3" s="154" t="s">
        <v>48</v>
      </c>
      <c r="G3" s="154" t="s">
        <v>557</v>
      </c>
      <c r="H3" s="247"/>
    </row>
    <row r="4" spans="2:8" ht="16" x14ac:dyDescent="0.2">
      <c r="B4" s="241" t="s">
        <v>581</v>
      </c>
      <c r="C4" s="241" t="s">
        <v>325</v>
      </c>
      <c r="D4" s="151" t="s">
        <v>588</v>
      </c>
      <c r="E4" s="152">
        <v>0.65304922909602714</v>
      </c>
      <c r="F4" s="152"/>
      <c r="G4" s="152">
        <v>0.65304922909602714</v>
      </c>
      <c r="H4" s="245">
        <v>1</v>
      </c>
    </row>
    <row r="5" spans="2:8" ht="16" x14ac:dyDescent="0.2">
      <c r="B5" s="242"/>
      <c r="C5" s="242"/>
      <c r="D5" s="151" t="s">
        <v>580</v>
      </c>
      <c r="E5" s="152">
        <v>0.25593981434938506</v>
      </c>
      <c r="F5" s="152"/>
      <c r="G5" s="152">
        <v>0.25593981434938506</v>
      </c>
      <c r="H5" s="245"/>
    </row>
    <row r="6" spans="2:8" ht="16" x14ac:dyDescent="0.2">
      <c r="B6" s="242"/>
      <c r="C6" s="242"/>
      <c r="D6" s="151" t="s">
        <v>585</v>
      </c>
      <c r="E6" s="152">
        <v>9.6648601222844702E-2</v>
      </c>
      <c r="F6" s="152"/>
      <c r="G6" s="152">
        <v>9.6648601222844702E-2</v>
      </c>
      <c r="H6" s="245"/>
    </row>
    <row r="7" spans="2:8" ht="16" x14ac:dyDescent="0.2">
      <c r="B7" s="242"/>
      <c r="C7" s="242"/>
      <c r="D7" s="151" t="s">
        <v>586</v>
      </c>
      <c r="E7" s="152">
        <v>8.4567526069989116E-2</v>
      </c>
      <c r="F7" s="152"/>
      <c r="G7" s="152">
        <v>8.4567526069989116E-2</v>
      </c>
      <c r="H7" s="245"/>
    </row>
    <row r="8" spans="2:8" x14ac:dyDescent="0.2">
      <c r="B8" s="242"/>
      <c r="C8" s="237" t="s">
        <v>606</v>
      </c>
      <c r="D8" s="238"/>
      <c r="E8" s="155">
        <v>1.0902051707382461</v>
      </c>
      <c r="F8" s="155"/>
      <c r="G8" s="155">
        <v>1.0902051707382461</v>
      </c>
      <c r="H8" s="245"/>
    </row>
    <row r="9" spans="2:8" ht="16" x14ac:dyDescent="0.2">
      <c r="B9" s="242"/>
      <c r="C9" s="241" t="s">
        <v>335</v>
      </c>
      <c r="D9" s="151" t="s">
        <v>588</v>
      </c>
      <c r="E9" s="152">
        <v>1.1369634060520761</v>
      </c>
      <c r="F9" s="152"/>
      <c r="G9" s="152">
        <v>1.1369634060520761</v>
      </c>
      <c r="H9" s="245">
        <v>3</v>
      </c>
    </row>
    <row r="10" spans="2:8" ht="16" x14ac:dyDescent="0.2">
      <c r="B10" s="242"/>
      <c r="C10" s="242"/>
      <c r="D10" s="151" t="s">
        <v>580</v>
      </c>
      <c r="E10" s="152">
        <v>0.56168050516220824</v>
      </c>
      <c r="F10" s="152"/>
      <c r="G10" s="152">
        <v>0.56168050516220824</v>
      </c>
      <c r="H10" s="245"/>
    </row>
    <row r="11" spans="2:8" ht="16" x14ac:dyDescent="0.2">
      <c r="B11" s="242"/>
      <c r="C11" s="242"/>
      <c r="D11" s="151" t="s">
        <v>586</v>
      </c>
      <c r="E11" s="152">
        <v>0.4259138300416449</v>
      </c>
      <c r="F11" s="152"/>
      <c r="G11" s="152">
        <v>0.4259138300416449</v>
      </c>
      <c r="H11" s="245"/>
    </row>
    <row r="12" spans="2:8" ht="16" x14ac:dyDescent="0.2">
      <c r="B12" s="242"/>
      <c r="C12" s="242"/>
      <c r="D12" s="151" t="s">
        <v>585</v>
      </c>
      <c r="E12" s="152">
        <v>0.20761551373796272</v>
      </c>
      <c r="F12" s="152"/>
      <c r="G12" s="152">
        <v>0.20761551373796272</v>
      </c>
      <c r="H12" s="245"/>
    </row>
    <row r="13" spans="2:8" x14ac:dyDescent="0.2">
      <c r="B13" s="242"/>
      <c r="C13" s="237" t="s">
        <v>607</v>
      </c>
      <c r="D13" s="238"/>
      <c r="E13" s="155">
        <v>2.3321732549938918</v>
      </c>
      <c r="F13" s="155"/>
      <c r="G13" s="155">
        <v>2.3321732549938918</v>
      </c>
      <c r="H13" s="245"/>
    </row>
    <row r="14" spans="2:8" ht="16" x14ac:dyDescent="0.2">
      <c r="B14" s="242"/>
      <c r="C14" s="241" t="s">
        <v>333</v>
      </c>
      <c r="D14" s="151" t="s">
        <v>588</v>
      </c>
      <c r="E14" s="152">
        <v>4.4635098217522575</v>
      </c>
      <c r="F14" s="152"/>
      <c r="G14" s="152">
        <v>4.4635098217522575</v>
      </c>
      <c r="H14" s="245">
        <v>5</v>
      </c>
    </row>
    <row r="15" spans="2:8" ht="16" x14ac:dyDescent="0.2">
      <c r="B15" s="242"/>
      <c r="C15" s="242"/>
      <c r="D15" s="151" t="s">
        <v>586</v>
      </c>
      <c r="E15" s="152">
        <v>0.19732422749664127</v>
      </c>
      <c r="F15" s="152">
        <v>0.26578365336282295</v>
      </c>
      <c r="G15" s="152">
        <v>0.46310788085946419</v>
      </c>
      <c r="H15" s="245"/>
    </row>
    <row r="16" spans="2:8" ht="16" x14ac:dyDescent="0.2">
      <c r="B16" s="242"/>
      <c r="C16" s="242"/>
      <c r="D16" s="151" t="s">
        <v>585</v>
      </c>
      <c r="E16" s="152">
        <v>0.11141435974300154</v>
      </c>
      <c r="F16" s="152"/>
      <c r="G16" s="152">
        <v>0.11141435974300154</v>
      </c>
      <c r="H16" s="245"/>
    </row>
    <row r="17" spans="2:8" ht="16" x14ac:dyDescent="0.2">
      <c r="B17" s="242"/>
      <c r="C17" s="242"/>
      <c r="D17" s="151" t="s">
        <v>580</v>
      </c>
      <c r="E17" s="152">
        <v>6.4633752067777384E-2</v>
      </c>
      <c r="F17" s="152"/>
      <c r="G17" s="152">
        <v>6.4633752067777384E-2</v>
      </c>
      <c r="H17" s="245"/>
    </row>
    <row r="18" spans="2:8" x14ac:dyDescent="0.2">
      <c r="B18" s="242"/>
      <c r="C18" s="237" t="s">
        <v>608</v>
      </c>
      <c r="D18" s="238"/>
      <c r="E18" s="155">
        <v>4.8368821610596777</v>
      </c>
      <c r="F18" s="155">
        <v>0.26578365336282295</v>
      </c>
      <c r="G18" s="155">
        <v>5.102665814422501</v>
      </c>
      <c r="H18" s="245"/>
    </row>
    <row r="19" spans="2:8" x14ac:dyDescent="0.2">
      <c r="B19" s="239" t="s">
        <v>609</v>
      </c>
      <c r="C19" s="240"/>
      <c r="D19" s="240"/>
      <c r="E19" s="156">
        <v>8.2592605867918163</v>
      </c>
      <c r="F19" s="156">
        <v>0.26578365336282295</v>
      </c>
      <c r="G19" s="156">
        <v>8.5250442401546387</v>
      </c>
      <c r="H19" s="156">
        <v>9</v>
      </c>
    </row>
    <row r="20" spans="2:8" ht="32" x14ac:dyDescent="0.2">
      <c r="B20" s="241" t="s">
        <v>34</v>
      </c>
      <c r="C20" s="150" t="s">
        <v>33</v>
      </c>
      <c r="D20" s="151" t="s">
        <v>585</v>
      </c>
      <c r="E20" s="152">
        <v>0.21868983262808037</v>
      </c>
      <c r="F20" s="152">
        <v>0.34956814678401588</v>
      </c>
      <c r="G20" s="152">
        <v>0.56825797941209621</v>
      </c>
      <c r="H20" s="245">
        <v>1</v>
      </c>
    </row>
    <row r="21" spans="2:8" x14ac:dyDescent="0.2">
      <c r="B21" s="242"/>
      <c r="C21" s="243" t="s">
        <v>610</v>
      </c>
      <c r="D21" s="244"/>
      <c r="E21" s="153">
        <v>0.21868983262808037</v>
      </c>
      <c r="F21" s="153">
        <v>0.34956814678401588</v>
      </c>
      <c r="G21" s="153">
        <v>0.56825797941209621</v>
      </c>
      <c r="H21" s="245"/>
    </row>
    <row r="22" spans="2:8" ht="16" x14ac:dyDescent="0.2">
      <c r="B22" s="241" t="s">
        <v>206</v>
      </c>
      <c r="C22" s="241" t="s">
        <v>346</v>
      </c>
      <c r="D22" s="151" t="s">
        <v>586</v>
      </c>
      <c r="E22" s="152">
        <v>0.5933150241735744</v>
      </c>
      <c r="F22" s="152"/>
      <c r="G22" s="152">
        <v>0.5933150241735744</v>
      </c>
      <c r="H22" s="245">
        <v>1</v>
      </c>
    </row>
    <row r="23" spans="2:8" ht="16" x14ac:dyDescent="0.2">
      <c r="B23" s="242"/>
      <c r="C23" s="242"/>
      <c r="D23" s="151" t="s">
        <v>585</v>
      </c>
      <c r="E23" s="152">
        <v>0.2369233071643346</v>
      </c>
      <c r="F23" s="152"/>
      <c r="G23" s="152">
        <v>0.2369233071643346</v>
      </c>
      <c r="H23" s="245"/>
    </row>
    <row r="24" spans="2:8" ht="16" x14ac:dyDescent="0.2">
      <c r="B24" s="242"/>
      <c r="C24" s="242"/>
      <c r="D24" s="151" t="s">
        <v>580</v>
      </c>
      <c r="E24" s="152">
        <v>0.16924691394694913</v>
      </c>
      <c r="F24" s="152"/>
      <c r="G24" s="152">
        <v>0.16924691394694913</v>
      </c>
      <c r="H24" s="245"/>
    </row>
    <row r="25" spans="2:8" ht="16" x14ac:dyDescent="0.2">
      <c r="B25" s="242"/>
      <c r="C25" s="242"/>
      <c r="D25" s="151" t="s">
        <v>588</v>
      </c>
      <c r="E25" s="152">
        <v>4.9666642295072977E-2</v>
      </c>
      <c r="F25" s="152"/>
      <c r="G25" s="152">
        <v>4.9666642295072977E-2</v>
      </c>
      <c r="H25" s="245"/>
    </row>
    <row r="26" spans="2:8" x14ac:dyDescent="0.2">
      <c r="B26" s="242"/>
      <c r="C26" s="237" t="s">
        <v>560</v>
      </c>
      <c r="D26" s="238"/>
      <c r="E26" s="155">
        <v>1.0491518875799311</v>
      </c>
      <c r="F26" s="155"/>
      <c r="G26" s="155">
        <v>1.0491518875799311</v>
      </c>
      <c r="H26" s="245"/>
    </row>
    <row r="27" spans="2:8" ht="32" x14ac:dyDescent="0.2">
      <c r="B27" s="242"/>
      <c r="C27" s="150" t="s">
        <v>273</v>
      </c>
      <c r="D27" s="151" t="s">
        <v>585</v>
      </c>
      <c r="E27" s="152">
        <v>1.3199693222564441E-2</v>
      </c>
      <c r="F27" s="152"/>
      <c r="G27" s="152">
        <v>1.3199693222564441E-2</v>
      </c>
      <c r="H27" s="248" t="s">
        <v>617</v>
      </c>
    </row>
    <row r="28" spans="2:8" x14ac:dyDescent="0.2">
      <c r="B28" s="242"/>
      <c r="C28" s="237" t="s">
        <v>561</v>
      </c>
      <c r="D28" s="238"/>
      <c r="E28" s="155">
        <v>1.3199693222564441E-2</v>
      </c>
      <c r="F28" s="155"/>
      <c r="G28" s="155">
        <v>1.3199693222564441E-2</v>
      </c>
      <c r="H28" s="248"/>
    </row>
    <row r="29" spans="2:8" ht="16" x14ac:dyDescent="0.2">
      <c r="B29" s="242"/>
      <c r="C29" s="241" t="s">
        <v>205</v>
      </c>
      <c r="D29" s="151" t="s">
        <v>586</v>
      </c>
      <c r="E29" s="152">
        <v>3.0509748542274058</v>
      </c>
      <c r="F29" s="152"/>
      <c r="G29" s="152">
        <v>3.0509748542274058</v>
      </c>
      <c r="H29" s="245">
        <v>27</v>
      </c>
    </row>
    <row r="30" spans="2:8" ht="16" x14ac:dyDescent="0.2">
      <c r="B30" s="242"/>
      <c r="C30" s="242"/>
      <c r="D30" s="151" t="s">
        <v>585</v>
      </c>
      <c r="E30" s="152">
        <v>2.6035164401631667</v>
      </c>
      <c r="F30" s="152">
        <v>2.0135125254759315E-2</v>
      </c>
      <c r="G30" s="152">
        <v>2.623651565417926</v>
      </c>
      <c r="H30" s="245"/>
    </row>
    <row r="31" spans="2:8" ht="16" x14ac:dyDescent="0.2">
      <c r="B31" s="242"/>
      <c r="C31" s="242"/>
      <c r="D31" s="151" t="s">
        <v>580</v>
      </c>
      <c r="E31" s="152">
        <v>1.269323889150376</v>
      </c>
      <c r="F31" s="152"/>
      <c r="G31" s="152">
        <v>1.269323889150376</v>
      </c>
      <c r="H31" s="245"/>
    </row>
    <row r="32" spans="2:8" x14ac:dyDescent="0.2">
      <c r="B32" s="242"/>
      <c r="C32" s="237" t="s">
        <v>574</v>
      </c>
      <c r="D32" s="238"/>
      <c r="E32" s="155">
        <v>6.9238151835409489</v>
      </c>
      <c r="F32" s="155">
        <v>2.0135125254759315E-2</v>
      </c>
      <c r="G32" s="155">
        <v>6.9439503087957082</v>
      </c>
      <c r="H32" s="245"/>
    </row>
    <row r="33" spans="2:8" ht="16" x14ac:dyDescent="0.2">
      <c r="B33" s="242"/>
      <c r="C33" s="241" t="s">
        <v>285</v>
      </c>
      <c r="D33" s="151" t="s">
        <v>586</v>
      </c>
      <c r="E33" s="152">
        <v>1.1648169959878263</v>
      </c>
      <c r="F33" s="152">
        <v>5.1680154820548906E-2</v>
      </c>
      <c r="G33" s="152">
        <v>1.2164971508083753</v>
      </c>
      <c r="H33" s="245">
        <v>5</v>
      </c>
    </row>
    <row r="34" spans="2:8" ht="16" x14ac:dyDescent="0.2">
      <c r="B34" s="242"/>
      <c r="C34" s="242"/>
      <c r="D34" s="151" t="s">
        <v>585</v>
      </c>
      <c r="E34" s="152">
        <v>0.27719355767385317</v>
      </c>
      <c r="F34" s="152"/>
      <c r="G34" s="152">
        <v>0.27719355767385317</v>
      </c>
      <c r="H34" s="245"/>
    </row>
    <row r="35" spans="2:8" ht="16" x14ac:dyDescent="0.2">
      <c r="B35" s="242"/>
      <c r="C35" s="242"/>
      <c r="D35" s="151" t="s">
        <v>580</v>
      </c>
      <c r="E35" s="152">
        <v>0.15856411138122961</v>
      </c>
      <c r="F35" s="152"/>
      <c r="G35" s="152">
        <v>0.15856411138122961</v>
      </c>
      <c r="H35" s="245"/>
    </row>
    <row r="36" spans="2:8" x14ac:dyDescent="0.2">
      <c r="B36" s="242"/>
      <c r="C36" s="237" t="s">
        <v>576</v>
      </c>
      <c r="D36" s="238"/>
      <c r="E36" s="155">
        <v>1.6005746650429091</v>
      </c>
      <c r="F36" s="155">
        <v>5.1680154820548906E-2</v>
      </c>
      <c r="G36" s="155">
        <v>1.6522548198634581</v>
      </c>
      <c r="H36" s="245"/>
    </row>
    <row r="37" spans="2:8" ht="16" x14ac:dyDescent="0.2">
      <c r="B37" s="242"/>
      <c r="C37" s="150" t="s">
        <v>322</v>
      </c>
      <c r="D37" s="151" t="s">
        <v>585</v>
      </c>
      <c r="E37" s="152">
        <v>0.38189620899860166</v>
      </c>
      <c r="F37" s="152"/>
      <c r="G37" s="152">
        <v>0.38189620899860166</v>
      </c>
      <c r="H37" s="245">
        <v>3</v>
      </c>
    </row>
    <row r="38" spans="2:8" x14ac:dyDescent="0.2">
      <c r="B38" s="242"/>
      <c r="C38" s="243" t="s">
        <v>577</v>
      </c>
      <c r="D38" s="244"/>
      <c r="E38" s="153">
        <v>0.38189620899860166</v>
      </c>
      <c r="F38" s="153"/>
      <c r="G38" s="153">
        <v>0.38189620899860166</v>
      </c>
      <c r="H38" s="245"/>
    </row>
    <row r="39" spans="2:8" x14ac:dyDescent="0.2">
      <c r="B39" s="239" t="s">
        <v>611</v>
      </c>
      <c r="C39" s="240"/>
      <c r="D39" s="240"/>
      <c r="E39" s="156">
        <v>9.9686376383849531</v>
      </c>
      <c r="F39" s="156">
        <v>7.1815280075308213E-2</v>
      </c>
      <c r="G39" s="156">
        <v>10.040452918460263</v>
      </c>
      <c r="H39" s="156">
        <v>36</v>
      </c>
    </row>
    <row r="40" spans="2:8" ht="48" x14ac:dyDescent="0.2">
      <c r="B40" s="241" t="s">
        <v>583</v>
      </c>
      <c r="C40" s="150" t="s">
        <v>582</v>
      </c>
      <c r="D40" s="151" t="s">
        <v>580</v>
      </c>
      <c r="E40" s="152">
        <v>0.20806296096584626</v>
      </c>
      <c r="F40" s="152"/>
      <c r="G40" s="152">
        <v>0.20806296096584626</v>
      </c>
      <c r="H40" s="248">
        <v>1</v>
      </c>
    </row>
    <row r="41" spans="2:8" x14ac:dyDescent="0.2">
      <c r="B41" s="242"/>
      <c r="C41" s="237" t="s">
        <v>612</v>
      </c>
      <c r="D41" s="238"/>
      <c r="E41" s="155">
        <v>0.20806296096584626</v>
      </c>
      <c r="F41" s="155"/>
      <c r="G41" s="155">
        <v>0.20806296096584626</v>
      </c>
      <c r="H41" s="248"/>
    </row>
    <row r="42" spans="2:8" ht="16" x14ac:dyDescent="0.2">
      <c r="B42" s="242"/>
      <c r="C42" s="150" t="s">
        <v>335</v>
      </c>
      <c r="D42" s="151" t="s">
        <v>580</v>
      </c>
      <c r="E42" s="152"/>
      <c r="F42" s="152">
        <v>0.18348132888399427</v>
      </c>
      <c r="G42" s="152">
        <v>0.18348132888399427</v>
      </c>
      <c r="H42" s="248">
        <v>1</v>
      </c>
    </row>
    <row r="43" spans="2:8" x14ac:dyDescent="0.2">
      <c r="B43" s="242"/>
      <c r="C43" s="237" t="s">
        <v>607</v>
      </c>
      <c r="D43" s="238"/>
      <c r="E43" s="155"/>
      <c r="F43" s="155">
        <v>0.18348132888399427</v>
      </c>
      <c r="G43" s="155">
        <v>0.18348132888399427</v>
      </c>
      <c r="H43" s="248"/>
    </row>
    <row r="44" spans="2:8" ht="16" x14ac:dyDescent="0.2">
      <c r="B44" s="242"/>
      <c r="C44" s="150" t="s">
        <v>584</v>
      </c>
      <c r="D44" s="151" t="s">
        <v>580</v>
      </c>
      <c r="E44" s="152">
        <v>0.4845853477978741</v>
      </c>
      <c r="F44" s="152"/>
      <c r="G44" s="152">
        <v>0.4845853477978741</v>
      </c>
      <c r="H44" s="248">
        <v>1</v>
      </c>
    </row>
    <row r="45" spans="2:8" x14ac:dyDescent="0.2">
      <c r="B45" s="242"/>
      <c r="C45" s="237" t="s">
        <v>613</v>
      </c>
      <c r="D45" s="238"/>
      <c r="E45" s="155">
        <v>0.4845853477978741</v>
      </c>
      <c r="F45" s="155"/>
      <c r="G45" s="155">
        <v>0.4845853477978741</v>
      </c>
      <c r="H45" s="248"/>
    </row>
    <row r="46" spans="2:8" ht="16" x14ac:dyDescent="0.2">
      <c r="B46" s="242"/>
      <c r="C46" s="150" t="s">
        <v>333</v>
      </c>
      <c r="D46" s="151" t="s">
        <v>580</v>
      </c>
      <c r="E46" s="152">
        <v>0.57176745716946265</v>
      </c>
      <c r="F46" s="152"/>
      <c r="G46" s="152">
        <v>0.57176745716946265</v>
      </c>
      <c r="H46" s="248">
        <v>1</v>
      </c>
    </row>
    <row r="47" spans="2:8" x14ac:dyDescent="0.2">
      <c r="B47" s="242"/>
      <c r="C47" s="237" t="s">
        <v>608</v>
      </c>
      <c r="D47" s="238"/>
      <c r="E47" s="155">
        <v>0.57176745716946265</v>
      </c>
      <c r="F47" s="155"/>
      <c r="G47" s="155">
        <v>0.57176745716946265</v>
      </c>
      <c r="H47" s="248"/>
    </row>
    <row r="48" spans="2:8" x14ac:dyDescent="0.2">
      <c r="B48" s="239" t="s">
        <v>614</v>
      </c>
      <c r="C48" s="240"/>
      <c r="D48" s="240"/>
      <c r="E48" s="156">
        <v>1.2644157659331829</v>
      </c>
      <c r="F48" s="156">
        <v>0.18348132888399427</v>
      </c>
      <c r="G48" s="156">
        <v>1.4478970948171772</v>
      </c>
      <c r="H48" s="156">
        <v>6</v>
      </c>
    </row>
  </sheetData>
  <mergeCells count="44">
    <mergeCell ref="H44:H45"/>
    <mergeCell ref="H46:H47"/>
    <mergeCell ref="H27:H28"/>
    <mergeCell ref="H29:H32"/>
    <mergeCell ref="H33:H36"/>
    <mergeCell ref="H37:H38"/>
    <mergeCell ref="H40:H41"/>
    <mergeCell ref="H42:H43"/>
    <mergeCell ref="H2:H3"/>
    <mergeCell ref="H4:H8"/>
    <mergeCell ref="H9:H13"/>
    <mergeCell ref="H14:H18"/>
    <mergeCell ref="H20:H21"/>
    <mergeCell ref="H22:H26"/>
    <mergeCell ref="C45:D45"/>
    <mergeCell ref="C47:D47"/>
    <mergeCell ref="B48:D48"/>
    <mergeCell ref="E2:G2"/>
    <mergeCell ref="D2:D3"/>
    <mergeCell ref="C2:C3"/>
    <mergeCell ref="B2:B3"/>
    <mergeCell ref="C36:D36"/>
    <mergeCell ref="C38:D38"/>
    <mergeCell ref="B39:D39"/>
    <mergeCell ref="B40:B47"/>
    <mergeCell ref="C41:D41"/>
    <mergeCell ref="C43:D43"/>
    <mergeCell ref="C32:D32"/>
    <mergeCell ref="C33:C35"/>
    <mergeCell ref="B22:B38"/>
    <mergeCell ref="C22:C25"/>
    <mergeCell ref="C26:D26"/>
    <mergeCell ref="C28:D28"/>
    <mergeCell ref="C29:C31"/>
    <mergeCell ref="C18:D18"/>
    <mergeCell ref="B19:D19"/>
    <mergeCell ref="B20:B21"/>
    <mergeCell ref="C21:D21"/>
    <mergeCell ref="C13:D13"/>
    <mergeCell ref="C14:C17"/>
    <mergeCell ref="B4:B18"/>
    <mergeCell ref="C4:C7"/>
    <mergeCell ref="C8:D8"/>
    <mergeCell ref="C9: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2AA12-A615-7547-9923-6FDCE11D0A6A}">
  <sheetPr codeName="Hoja2"/>
  <dimension ref="A10:X185"/>
  <sheetViews>
    <sheetView zoomScaleNormal="100" workbookViewId="0">
      <pane ySplit="10" topLeftCell="A11" activePane="bottomLeft" state="frozen"/>
      <selection activeCell="F26" sqref="F26"/>
      <selection pane="bottomLeft" activeCell="F26" sqref="F26"/>
    </sheetView>
  </sheetViews>
  <sheetFormatPr baseColWidth="10" defaultColWidth="8.83203125" defaultRowHeight="19" x14ac:dyDescent="0.2"/>
  <cols>
    <col min="1" max="1" width="26.5" style="8" bestFit="1" customWidth="1"/>
    <col min="2" max="2" width="26.5" style="8" customWidth="1"/>
    <col min="3" max="3" width="19.1640625" style="8" bestFit="1" customWidth="1"/>
    <col min="4" max="4" width="30.33203125" style="8" customWidth="1"/>
    <col min="5" max="5" width="22" style="8" customWidth="1"/>
    <col min="6" max="6" width="74.33203125" style="9" customWidth="1"/>
    <col min="7" max="7" width="17.6640625" style="7" customWidth="1"/>
    <col min="8" max="8" width="16.33203125" style="8" bestFit="1" customWidth="1"/>
    <col min="9" max="9" width="29.1640625" style="13" customWidth="1"/>
    <col min="10" max="10" width="18.83203125" style="15" bestFit="1" customWidth="1"/>
    <col min="11" max="11" width="20" style="15" bestFit="1" customWidth="1"/>
    <col min="12" max="12" width="19" style="15" bestFit="1" customWidth="1"/>
    <col min="13" max="13" width="19" style="15" customWidth="1"/>
    <col min="14" max="14" width="23.83203125" style="15" customWidth="1"/>
    <col min="15" max="15" width="23.1640625" style="8" bestFit="1" customWidth="1"/>
    <col min="16" max="16" width="19.1640625" style="8" customWidth="1"/>
    <col min="17" max="17" width="17.6640625" style="8" customWidth="1"/>
    <col min="18" max="18" width="18.83203125" style="8" customWidth="1"/>
    <col min="19" max="19" width="9.83203125" style="10" customWidth="1"/>
    <col min="20" max="20" width="24.5" style="7" bestFit="1" customWidth="1"/>
    <col min="21" max="22" width="24.5" style="7" customWidth="1"/>
    <col min="23" max="16384" width="8.83203125" style="7"/>
  </cols>
  <sheetData>
    <row r="10" spans="1:24" ht="40" x14ac:dyDescent="0.2">
      <c r="A10" s="28" t="s">
        <v>1</v>
      </c>
      <c r="B10" s="17" t="s">
        <v>2</v>
      </c>
      <c r="C10" s="18" t="s">
        <v>3</v>
      </c>
      <c r="D10" s="24" t="s">
        <v>4</v>
      </c>
      <c r="E10" s="27" t="s">
        <v>5</v>
      </c>
      <c r="F10" s="19" t="s">
        <v>6</v>
      </c>
      <c r="G10" s="24" t="s">
        <v>7</v>
      </c>
      <c r="H10" s="16" t="s">
        <v>8</v>
      </c>
      <c r="I10" s="21" t="s">
        <v>9</v>
      </c>
      <c r="J10" s="22" t="s">
        <v>10</v>
      </c>
      <c r="K10" s="20" t="s">
        <v>11</v>
      </c>
      <c r="L10" s="20" t="s">
        <v>12</v>
      </c>
      <c r="M10" s="21" t="s">
        <v>13</v>
      </c>
      <c r="N10" s="37" t="s">
        <v>14</v>
      </c>
      <c r="O10" s="17" t="s">
        <v>15</v>
      </c>
      <c r="P10" s="26" t="s">
        <v>16</v>
      </c>
      <c r="Q10" s="17" t="s">
        <v>17</v>
      </c>
      <c r="R10" s="22" t="s">
        <v>18</v>
      </c>
      <c r="S10" s="20" t="s">
        <v>19</v>
      </c>
      <c r="T10" s="23" t="s">
        <v>20</v>
      </c>
      <c r="U10" s="7" t="s">
        <v>21</v>
      </c>
      <c r="W10" s="36" t="e">
        <f>SUBTOTAL(9,C_BCCR[Plazas])</f>
        <v>#REF!</v>
      </c>
    </row>
    <row r="11" spans="1:24" x14ac:dyDescent="0.2">
      <c r="A11" s="3"/>
      <c r="B11" s="3"/>
      <c r="C11" s="3"/>
      <c r="D11" s="3"/>
      <c r="E11" s="3"/>
      <c r="F11" s="1"/>
      <c r="G11" s="1"/>
      <c r="H11" s="2"/>
      <c r="I11" s="3"/>
      <c r="J11" s="5"/>
      <c r="K11" s="6"/>
      <c r="L11" s="6"/>
      <c r="M11" s="6"/>
      <c r="N11" s="6"/>
      <c r="O11" s="6">
        <f t="shared" ref="O11" si="0">(K11+(4*L11)+M11)/6</f>
        <v>0</v>
      </c>
      <c r="P11" s="6" t="s">
        <v>22</v>
      </c>
      <c r="Q11" s="6">
        <f>J11*IF(I11="Diaria",#REF!,IF(I11="Quincenal",#REF!,IF(I11="Semestral",#REF!,IF(I11="Trimestral",#REF!,IF(I11="Cuatrimestral",#REF!,IF(I11="Semanal",#REF!,IF(I11="Mensual",#REF!,IF(I11="Anual",#REF!,0))))))))</f>
        <v>0</v>
      </c>
      <c r="R11" s="6">
        <f>Q11*O11</f>
        <v>0</v>
      </c>
      <c r="S11" s="6" t="e">
        <f>IF(P11="Sí",#REF!,#REF!)</f>
        <v>#REF!</v>
      </c>
      <c r="T11" s="6" t="e">
        <f>R11/S11</f>
        <v>#REF!</v>
      </c>
      <c r="U11" s="34" t="e">
        <f>C_BCCR[[#This Row],[Plazas]]/$W$10</f>
        <v>#REF!</v>
      </c>
      <c r="V11" s="15"/>
      <c r="W11" s="11"/>
      <c r="X11" s="25"/>
    </row>
    <row r="12" spans="1:24" x14ac:dyDescent="0.2">
      <c r="A12" s="3"/>
      <c r="B12" s="3"/>
      <c r="C12" s="3"/>
      <c r="D12" s="3"/>
      <c r="E12" s="3"/>
      <c r="F12" s="1"/>
      <c r="G12" s="1"/>
      <c r="H12" s="2"/>
      <c r="I12" s="3"/>
      <c r="J12" s="5"/>
      <c r="K12" s="6"/>
      <c r="L12" s="6"/>
      <c r="M12" s="6"/>
      <c r="N12" s="6"/>
      <c r="O12" s="6">
        <f t="shared" ref="O12:O75" si="1">(K12+(4*L12)+M12)/6</f>
        <v>0</v>
      </c>
      <c r="P12" s="6" t="s">
        <v>22</v>
      </c>
      <c r="Q12" s="6">
        <f>J12*IF(I12="Diaria",#REF!,IF(I12="Quincenal",#REF!,IF(I12="Semestral",#REF!,IF(I12="Trimestral",#REF!,IF(I12="Cuatrimestral",#REF!,IF(I12="Semanal",#REF!,IF(I12="Mensual",#REF!,IF(I12="Anual",#REF!,0))))))))</f>
        <v>0</v>
      </c>
      <c r="R12" s="6">
        <f t="shared" ref="R12:R75" si="2">Q12*O12</f>
        <v>0</v>
      </c>
      <c r="S12" s="6" t="e">
        <f>IF(P12="Sí",#REF!,#REF!)</f>
        <v>#REF!</v>
      </c>
      <c r="T12" s="6" t="e">
        <f t="shared" ref="T12:T75" si="3">R12/S12</f>
        <v>#REF!</v>
      </c>
      <c r="U12" s="6" t="e">
        <f>C_BCCR[[#This Row],[Plazas]]/$W$10</f>
        <v>#REF!</v>
      </c>
      <c r="V12" s="15"/>
    </row>
    <row r="13" spans="1:24" x14ac:dyDescent="0.2">
      <c r="A13" s="3"/>
      <c r="B13" s="3"/>
      <c r="C13" s="3"/>
      <c r="D13" s="3"/>
      <c r="E13" s="3"/>
      <c r="F13" s="1"/>
      <c r="G13" s="1"/>
      <c r="H13" s="2"/>
      <c r="I13" s="3"/>
      <c r="J13" s="5"/>
      <c r="K13" s="6"/>
      <c r="L13" s="6"/>
      <c r="M13" s="6"/>
      <c r="N13" s="6"/>
      <c r="O13" s="6">
        <f t="shared" si="1"/>
        <v>0</v>
      </c>
      <c r="P13" s="6" t="s">
        <v>22</v>
      </c>
      <c r="Q13" s="6">
        <f>J13*IF(I13="Diaria",#REF!,IF(I13="Quincenal",#REF!,IF(I13="Semestral",#REF!,IF(I13="Trimestral",#REF!,IF(I13="Cuatrimestral",#REF!,IF(I13="Semanal",#REF!,IF(I13="Mensual",#REF!,IF(I13="Anual",#REF!,0))))))))</f>
        <v>0</v>
      </c>
      <c r="R13" s="6">
        <f t="shared" si="2"/>
        <v>0</v>
      </c>
      <c r="S13" s="6" t="e">
        <f>IF(P13="Sí",#REF!,#REF!)</f>
        <v>#REF!</v>
      </c>
      <c r="T13" s="6" t="e">
        <f t="shared" si="3"/>
        <v>#REF!</v>
      </c>
      <c r="U13" s="6" t="e">
        <f>C_BCCR[[#This Row],[Plazas]]/$W$10</f>
        <v>#REF!</v>
      </c>
      <c r="V13" s="15"/>
    </row>
    <row r="14" spans="1:24" x14ac:dyDescent="0.2">
      <c r="A14" s="3"/>
      <c r="B14" s="3"/>
      <c r="C14" s="3"/>
      <c r="D14" s="3"/>
      <c r="E14" s="3"/>
      <c r="F14" s="1"/>
      <c r="G14" s="1"/>
      <c r="H14" s="2"/>
      <c r="I14" s="3"/>
      <c r="J14" s="5"/>
      <c r="K14" s="6"/>
      <c r="L14" s="6"/>
      <c r="M14" s="6"/>
      <c r="N14" s="6"/>
      <c r="O14" s="6">
        <f t="shared" si="1"/>
        <v>0</v>
      </c>
      <c r="P14" s="6" t="s">
        <v>22</v>
      </c>
      <c r="Q14" s="6">
        <f>J14*IF(I14="Diaria",#REF!,IF(I14="Quincenal",#REF!,IF(I14="Semestral",#REF!,IF(I14="Trimestral",#REF!,IF(I14="Cuatrimestral",#REF!,IF(I14="Semanal",#REF!,IF(I14="Mensual",#REF!,IF(I14="Anual",#REF!,0))))))))</f>
        <v>0</v>
      </c>
      <c r="R14" s="6">
        <f t="shared" si="2"/>
        <v>0</v>
      </c>
      <c r="S14" s="6" t="e">
        <f>IF(P14="Sí",#REF!,#REF!)</f>
        <v>#REF!</v>
      </c>
      <c r="T14" s="6" t="e">
        <f t="shared" si="3"/>
        <v>#REF!</v>
      </c>
      <c r="U14" s="6" t="e">
        <f>C_BCCR[[#This Row],[Plazas]]/$W$10</f>
        <v>#REF!</v>
      </c>
      <c r="V14" s="15"/>
    </row>
    <row r="15" spans="1:24" x14ac:dyDescent="0.2">
      <c r="A15" s="3"/>
      <c r="B15" s="3"/>
      <c r="C15" s="3"/>
      <c r="D15" s="3"/>
      <c r="E15" s="3"/>
      <c r="F15" s="1"/>
      <c r="G15" s="1"/>
      <c r="H15" s="2"/>
      <c r="I15" s="3"/>
      <c r="J15" s="5"/>
      <c r="K15" s="6"/>
      <c r="L15" s="6"/>
      <c r="M15" s="6"/>
      <c r="N15" s="6"/>
      <c r="O15" s="6">
        <f t="shared" si="1"/>
        <v>0</v>
      </c>
      <c r="P15" s="6" t="s">
        <v>22</v>
      </c>
      <c r="Q15" s="6">
        <f>J15*IF(I15="Diaria",#REF!,IF(I15="Quincenal",#REF!,IF(I15="Semestral",#REF!,IF(I15="Trimestral",#REF!,IF(I15="Cuatrimestral",#REF!,IF(I15="Semanal",#REF!,IF(I15="Mensual",#REF!,IF(I15="Anual",#REF!,0))))))))</f>
        <v>0</v>
      </c>
      <c r="R15" s="6">
        <f t="shared" si="2"/>
        <v>0</v>
      </c>
      <c r="S15" s="6" t="e">
        <f>IF(P15="Sí",#REF!,#REF!)</f>
        <v>#REF!</v>
      </c>
      <c r="T15" s="6" t="e">
        <f t="shared" si="3"/>
        <v>#REF!</v>
      </c>
      <c r="U15" s="6" t="e">
        <f>C_BCCR[[#This Row],[Plazas]]/$W$10</f>
        <v>#REF!</v>
      </c>
      <c r="V15" s="15"/>
    </row>
    <row r="16" spans="1:24" x14ac:dyDescent="0.2">
      <c r="A16" s="3"/>
      <c r="B16" s="3"/>
      <c r="C16" s="3"/>
      <c r="D16" s="3"/>
      <c r="E16" s="3"/>
      <c r="F16" s="1"/>
      <c r="G16" s="1"/>
      <c r="H16" s="2"/>
      <c r="I16" s="3"/>
      <c r="J16" s="5"/>
      <c r="K16" s="6"/>
      <c r="L16" s="6"/>
      <c r="M16" s="6"/>
      <c r="N16" s="6"/>
      <c r="O16" s="6">
        <f t="shared" si="1"/>
        <v>0</v>
      </c>
      <c r="P16" s="6" t="s">
        <v>22</v>
      </c>
      <c r="Q16" s="6">
        <f>J16*IF(I16="Diaria",#REF!,IF(I16="Quincenal",#REF!,IF(I16="Semestral",#REF!,IF(I16="Trimestral",#REF!,IF(I16="Cuatrimestral",#REF!,IF(I16="Semanal",#REF!,IF(I16="Mensual",#REF!,IF(I16="Anual",#REF!,0))))))))</f>
        <v>0</v>
      </c>
      <c r="R16" s="6">
        <f t="shared" si="2"/>
        <v>0</v>
      </c>
      <c r="S16" s="6" t="e">
        <f>IF(P16="Sí",#REF!,#REF!)</f>
        <v>#REF!</v>
      </c>
      <c r="T16" s="6" t="e">
        <f t="shared" si="3"/>
        <v>#REF!</v>
      </c>
      <c r="U16" s="6" t="e">
        <f>C_BCCR[[#This Row],[Plazas]]/$W$10</f>
        <v>#REF!</v>
      </c>
      <c r="V16" s="15"/>
    </row>
    <row r="17" spans="1:22" x14ac:dyDescent="0.2">
      <c r="A17" s="3"/>
      <c r="B17" s="3"/>
      <c r="C17" s="3"/>
      <c r="D17" s="3"/>
      <c r="E17" s="3"/>
      <c r="F17" s="1"/>
      <c r="G17" s="1"/>
      <c r="H17" s="2"/>
      <c r="I17" s="3"/>
      <c r="J17" s="5"/>
      <c r="K17" s="6"/>
      <c r="L17" s="6"/>
      <c r="M17" s="6"/>
      <c r="N17" s="6"/>
      <c r="O17" s="6">
        <f t="shared" si="1"/>
        <v>0</v>
      </c>
      <c r="P17" s="6" t="s">
        <v>22</v>
      </c>
      <c r="Q17" s="6">
        <f>J17*IF(I17="Diaria",#REF!,IF(I17="Quincenal",#REF!,IF(I17="Semestral",#REF!,IF(I17="Trimestral",#REF!,IF(I17="Cuatrimestral",#REF!,IF(I17="Semanal",#REF!,IF(I17="Mensual",#REF!,IF(I17="Anual",#REF!,0))))))))</f>
        <v>0</v>
      </c>
      <c r="R17" s="6">
        <f t="shared" si="2"/>
        <v>0</v>
      </c>
      <c r="S17" s="6" t="e">
        <f>IF(P17="Sí",#REF!,#REF!)</f>
        <v>#REF!</v>
      </c>
      <c r="T17" s="6" t="e">
        <f t="shared" si="3"/>
        <v>#REF!</v>
      </c>
      <c r="U17" s="6" t="e">
        <f>C_BCCR[[#This Row],[Plazas]]/$W$10</f>
        <v>#REF!</v>
      </c>
      <c r="V17" s="15"/>
    </row>
    <row r="18" spans="1:22" x14ac:dyDescent="0.2">
      <c r="A18" s="3"/>
      <c r="B18" s="3"/>
      <c r="C18" s="3"/>
      <c r="D18" s="3"/>
      <c r="E18" s="3"/>
      <c r="F18" s="1"/>
      <c r="G18" s="1"/>
      <c r="H18" s="2"/>
      <c r="I18" s="3"/>
      <c r="J18" s="5"/>
      <c r="K18" s="6"/>
      <c r="L18" s="6"/>
      <c r="M18" s="6"/>
      <c r="N18" s="6"/>
      <c r="O18" s="6">
        <f t="shared" si="1"/>
        <v>0</v>
      </c>
      <c r="P18" s="6" t="s">
        <v>22</v>
      </c>
      <c r="Q18" s="6">
        <f>J18*IF(I18="Diaria",#REF!,IF(I18="Quincenal",#REF!,IF(I18="Semestral",#REF!,IF(I18="Trimestral",#REF!,IF(I18="Cuatrimestral",#REF!,IF(I18="Semanal",#REF!,IF(I18="Mensual",#REF!,IF(I18="Anual",#REF!,0))))))))</f>
        <v>0</v>
      </c>
      <c r="R18" s="6">
        <f t="shared" si="2"/>
        <v>0</v>
      </c>
      <c r="S18" s="6" t="e">
        <f>IF(P18="Sí",#REF!,#REF!)</f>
        <v>#REF!</v>
      </c>
      <c r="T18" s="6" t="e">
        <f t="shared" si="3"/>
        <v>#REF!</v>
      </c>
      <c r="U18" s="6" t="e">
        <f>C_BCCR[[#This Row],[Plazas]]/$W$10</f>
        <v>#REF!</v>
      </c>
      <c r="V18" s="15"/>
    </row>
    <row r="19" spans="1:22" x14ac:dyDescent="0.2">
      <c r="A19" s="3"/>
      <c r="B19" s="3"/>
      <c r="C19" s="3"/>
      <c r="D19" s="3"/>
      <c r="E19" s="3"/>
      <c r="F19" s="1"/>
      <c r="G19" s="1"/>
      <c r="H19" s="2"/>
      <c r="I19" s="3"/>
      <c r="J19" s="5"/>
      <c r="K19" s="6"/>
      <c r="L19" s="6"/>
      <c r="M19" s="6"/>
      <c r="N19" s="6"/>
      <c r="O19" s="6">
        <f t="shared" si="1"/>
        <v>0</v>
      </c>
      <c r="P19" s="6" t="s">
        <v>22</v>
      </c>
      <c r="Q19" s="6">
        <f>J19*IF(I19="Diaria",#REF!,IF(I19="Quincenal",#REF!,IF(I19="Semestral",#REF!,IF(I19="Trimestral",#REF!,IF(I19="Cuatrimestral",#REF!,IF(I19="Semanal",#REF!,IF(I19="Mensual",#REF!,IF(I19="Anual",#REF!,0))))))))</f>
        <v>0</v>
      </c>
      <c r="R19" s="6">
        <f t="shared" si="2"/>
        <v>0</v>
      </c>
      <c r="S19" s="6" t="e">
        <f>IF(P19="Sí",#REF!,#REF!)</f>
        <v>#REF!</v>
      </c>
      <c r="T19" s="6" t="e">
        <f t="shared" si="3"/>
        <v>#REF!</v>
      </c>
      <c r="U19" s="6" t="e">
        <f>C_BCCR[[#This Row],[Plazas]]/$W$10</f>
        <v>#REF!</v>
      </c>
      <c r="V19" s="15"/>
    </row>
    <row r="20" spans="1:22" x14ac:dyDescent="0.2">
      <c r="A20" s="3"/>
      <c r="B20" s="3"/>
      <c r="C20" s="3"/>
      <c r="D20" s="3"/>
      <c r="E20" s="3"/>
      <c r="F20" s="1"/>
      <c r="G20" s="1"/>
      <c r="H20" s="2"/>
      <c r="I20" s="3"/>
      <c r="J20" s="5"/>
      <c r="K20" s="6"/>
      <c r="L20" s="6"/>
      <c r="M20" s="6"/>
      <c r="N20" s="6"/>
      <c r="O20" s="6">
        <f t="shared" si="1"/>
        <v>0</v>
      </c>
      <c r="P20" s="6" t="s">
        <v>22</v>
      </c>
      <c r="Q20" s="6">
        <f>J20*IF(I20="Diaria",#REF!,IF(I20="Quincenal",#REF!,IF(I20="Semestral",#REF!,IF(I20="Trimestral",#REF!,IF(I20="Cuatrimestral",#REF!,IF(I20="Semanal",#REF!,IF(I20="Mensual",#REF!,IF(I20="Anual",#REF!,0))))))))</f>
        <v>0</v>
      </c>
      <c r="R20" s="6">
        <f t="shared" si="2"/>
        <v>0</v>
      </c>
      <c r="S20" s="6" t="e">
        <f>IF(P20="Sí",#REF!,#REF!)</f>
        <v>#REF!</v>
      </c>
      <c r="T20" s="6" t="e">
        <f t="shared" si="3"/>
        <v>#REF!</v>
      </c>
      <c r="U20" s="6" t="e">
        <f>C_BCCR[[#This Row],[Plazas]]/$W$10</f>
        <v>#REF!</v>
      </c>
      <c r="V20" s="15"/>
    </row>
    <row r="21" spans="1:22" x14ac:dyDescent="0.2">
      <c r="A21" s="3"/>
      <c r="B21" s="3"/>
      <c r="C21" s="3"/>
      <c r="D21" s="3"/>
      <c r="E21" s="3"/>
      <c r="F21" s="1"/>
      <c r="G21" s="1"/>
      <c r="H21" s="2"/>
      <c r="I21" s="3"/>
      <c r="J21" s="5"/>
      <c r="K21" s="6"/>
      <c r="L21" s="6"/>
      <c r="M21" s="6"/>
      <c r="N21" s="6"/>
      <c r="O21" s="6">
        <f t="shared" si="1"/>
        <v>0</v>
      </c>
      <c r="P21" s="6" t="s">
        <v>22</v>
      </c>
      <c r="Q21" s="6">
        <f>J21*IF(I21="Diaria",#REF!,IF(I21="Quincenal",#REF!,IF(I21="Semestral",#REF!,IF(I21="Trimestral",#REF!,IF(I21="Cuatrimestral",#REF!,IF(I21="Semanal",#REF!,IF(I21="Mensual",#REF!,IF(I21="Anual",#REF!,0))))))))</f>
        <v>0</v>
      </c>
      <c r="R21" s="6">
        <f t="shared" si="2"/>
        <v>0</v>
      </c>
      <c r="S21" s="6" t="e">
        <f>IF(P21="Sí",#REF!,#REF!)</f>
        <v>#REF!</v>
      </c>
      <c r="T21" s="6" t="e">
        <f t="shared" si="3"/>
        <v>#REF!</v>
      </c>
      <c r="U21" s="6" t="e">
        <f>C_BCCR[[#This Row],[Plazas]]/$W$10</f>
        <v>#REF!</v>
      </c>
      <c r="V21" s="15"/>
    </row>
    <row r="22" spans="1:22" x14ac:dyDescent="0.2">
      <c r="A22" s="3"/>
      <c r="B22" s="3"/>
      <c r="C22" s="3"/>
      <c r="D22" s="3"/>
      <c r="E22" s="3"/>
      <c r="F22" s="1"/>
      <c r="G22" s="1"/>
      <c r="H22" s="2"/>
      <c r="I22" s="3"/>
      <c r="J22" s="5"/>
      <c r="K22" s="6"/>
      <c r="L22" s="6"/>
      <c r="M22" s="6"/>
      <c r="N22" s="6"/>
      <c r="O22" s="6">
        <f t="shared" si="1"/>
        <v>0</v>
      </c>
      <c r="P22" s="6" t="s">
        <v>22</v>
      </c>
      <c r="Q22" s="6">
        <f>J22*IF(I22="Diaria",#REF!,IF(I22="Quincenal",#REF!,IF(I22="Semestral",#REF!,IF(I22="Trimestral",#REF!,IF(I22="Cuatrimestral",#REF!,IF(I22="Semanal",#REF!,IF(I22="Mensual",#REF!,IF(I22="Anual",#REF!,0))))))))</f>
        <v>0</v>
      </c>
      <c r="R22" s="6">
        <f t="shared" si="2"/>
        <v>0</v>
      </c>
      <c r="S22" s="6" t="e">
        <f>IF(P22="Sí",#REF!,#REF!)</f>
        <v>#REF!</v>
      </c>
      <c r="T22" s="6" t="e">
        <f t="shared" si="3"/>
        <v>#REF!</v>
      </c>
      <c r="U22" s="6" t="e">
        <f>C_BCCR[[#This Row],[Plazas]]/$W$10</f>
        <v>#REF!</v>
      </c>
      <c r="V22" s="15"/>
    </row>
    <row r="23" spans="1:22" x14ac:dyDescent="0.2">
      <c r="A23" s="3"/>
      <c r="B23" s="3"/>
      <c r="C23" s="3"/>
      <c r="D23" s="3"/>
      <c r="E23" s="3"/>
      <c r="F23" s="1"/>
      <c r="G23" s="1"/>
      <c r="H23" s="2"/>
      <c r="I23" s="3"/>
      <c r="J23" s="5"/>
      <c r="K23" s="6"/>
      <c r="L23" s="6"/>
      <c r="M23" s="6"/>
      <c r="N23" s="6"/>
      <c r="O23" s="6">
        <f t="shared" si="1"/>
        <v>0</v>
      </c>
      <c r="P23" s="6" t="s">
        <v>22</v>
      </c>
      <c r="Q23" s="6">
        <f>J23*IF(I23="Diaria",#REF!,IF(I23="Quincenal",#REF!,IF(I23="Semestral",#REF!,IF(I23="Trimestral",#REF!,IF(I23="Cuatrimestral",#REF!,IF(I23="Semanal",#REF!,IF(I23="Mensual",#REF!,IF(I23="Anual",#REF!,0))))))))</f>
        <v>0</v>
      </c>
      <c r="R23" s="6">
        <f t="shared" si="2"/>
        <v>0</v>
      </c>
      <c r="S23" s="6" t="e">
        <f>IF(P23="Sí",#REF!,#REF!)</f>
        <v>#REF!</v>
      </c>
      <c r="T23" s="6" t="e">
        <f t="shared" si="3"/>
        <v>#REF!</v>
      </c>
      <c r="U23" s="6" t="e">
        <f>C_BCCR[[#This Row],[Plazas]]/$W$10</f>
        <v>#REF!</v>
      </c>
      <c r="V23" s="15"/>
    </row>
    <row r="24" spans="1:22" x14ac:dyDescent="0.2">
      <c r="A24" s="3"/>
      <c r="B24" s="3"/>
      <c r="C24" s="3"/>
      <c r="D24" s="3"/>
      <c r="E24" s="3"/>
      <c r="F24" s="1"/>
      <c r="G24" s="1"/>
      <c r="H24" s="2"/>
      <c r="I24" s="3"/>
      <c r="J24" s="5"/>
      <c r="K24" s="6"/>
      <c r="L24" s="6"/>
      <c r="M24" s="6"/>
      <c r="N24" s="6"/>
      <c r="O24" s="6">
        <f t="shared" si="1"/>
        <v>0</v>
      </c>
      <c r="P24" s="6" t="s">
        <v>22</v>
      </c>
      <c r="Q24" s="6">
        <f>J24*IF(I24="Diaria",#REF!,IF(I24="Quincenal",#REF!,IF(I24="Semestral",#REF!,IF(I24="Trimestral",#REF!,IF(I24="Cuatrimestral",#REF!,IF(I24="Semanal",#REF!,IF(I24="Mensual",#REF!,IF(I24="Anual",#REF!,0))))))))</f>
        <v>0</v>
      </c>
      <c r="R24" s="6">
        <f t="shared" si="2"/>
        <v>0</v>
      </c>
      <c r="S24" s="6" t="e">
        <f>IF(P24="Sí",#REF!,#REF!)</f>
        <v>#REF!</v>
      </c>
      <c r="T24" s="6" t="e">
        <f t="shared" si="3"/>
        <v>#REF!</v>
      </c>
      <c r="U24" s="6" t="e">
        <f>C_BCCR[[#This Row],[Plazas]]/$W$10</f>
        <v>#REF!</v>
      </c>
      <c r="V24" s="15"/>
    </row>
    <row r="25" spans="1:22" x14ac:dyDescent="0.2">
      <c r="A25" s="3"/>
      <c r="B25" s="3"/>
      <c r="C25" s="3"/>
      <c r="D25" s="3"/>
      <c r="E25" s="3"/>
      <c r="F25" s="1"/>
      <c r="G25" s="1"/>
      <c r="H25" s="2"/>
      <c r="I25" s="3"/>
      <c r="J25" s="5"/>
      <c r="K25" s="6"/>
      <c r="L25" s="6"/>
      <c r="M25" s="6"/>
      <c r="N25" s="6"/>
      <c r="O25" s="6">
        <f t="shared" si="1"/>
        <v>0</v>
      </c>
      <c r="P25" s="6" t="s">
        <v>22</v>
      </c>
      <c r="Q25" s="6">
        <f>J25*IF(I25="Diaria",#REF!,IF(I25="Quincenal",#REF!,IF(I25="Semestral",#REF!,IF(I25="Trimestral",#REF!,IF(I25="Cuatrimestral",#REF!,IF(I25="Semanal",#REF!,IF(I25="Mensual",#REF!,IF(I25="Anual",#REF!,0))))))))</f>
        <v>0</v>
      </c>
      <c r="R25" s="6">
        <f t="shared" si="2"/>
        <v>0</v>
      </c>
      <c r="S25" s="6" t="e">
        <f>IF(P25="Sí",#REF!,#REF!)</f>
        <v>#REF!</v>
      </c>
      <c r="T25" s="6" t="e">
        <f t="shared" si="3"/>
        <v>#REF!</v>
      </c>
      <c r="U25" s="6" t="e">
        <f>C_BCCR[[#This Row],[Plazas]]/$W$10</f>
        <v>#REF!</v>
      </c>
      <c r="V25" s="15"/>
    </row>
    <row r="26" spans="1:22" x14ac:dyDescent="0.2">
      <c r="A26" s="3"/>
      <c r="B26" s="3"/>
      <c r="C26" s="3"/>
      <c r="D26" s="3"/>
      <c r="E26" s="3"/>
      <c r="F26" s="1"/>
      <c r="G26" s="1"/>
      <c r="H26" s="2"/>
      <c r="I26" s="3"/>
      <c r="J26" s="5"/>
      <c r="K26" s="6"/>
      <c r="L26" s="6"/>
      <c r="M26" s="6"/>
      <c r="N26" s="6"/>
      <c r="O26" s="6">
        <f t="shared" si="1"/>
        <v>0</v>
      </c>
      <c r="P26" s="6" t="s">
        <v>22</v>
      </c>
      <c r="Q26" s="6">
        <f>J26*IF(I26="Diaria",#REF!,IF(I26="Quincenal",#REF!,IF(I26="Semestral",#REF!,IF(I26="Trimestral",#REF!,IF(I26="Cuatrimestral",#REF!,IF(I26="Semanal",#REF!,IF(I26="Mensual",#REF!,IF(I26="Anual",#REF!,0))))))))</f>
        <v>0</v>
      </c>
      <c r="R26" s="6">
        <f t="shared" si="2"/>
        <v>0</v>
      </c>
      <c r="S26" s="6" t="e">
        <f>IF(P26="Sí",#REF!,#REF!)</f>
        <v>#REF!</v>
      </c>
      <c r="T26" s="6" t="e">
        <f t="shared" si="3"/>
        <v>#REF!</v>
      </c>
      <c r="U26" s="6" t="e">
        <f>C_BCCR[[#This Row],[Plazas]]/$W$10</f>
        <v>#REF!</v>
      </c>
      <c r="V26" s="15"/>
    </row>
    <row r="27" spans="1:22" x14ac:dyDescent="0.2">
      <c r="A27" s="3"/>
      <c r="B27" s="3"/>
      <c r="C27" s="3"/>
      <c r="D27" s="3"/>
      <c r="E27" s="3"/>
      <c r="F27" s="4"/>
      <c r="G27" s="4"/>
      <c r="H27" s="2"/>
      <c r="I27" s="3"/>
      <c r="J27" s="5"/>
      <c r="K27" s="6"/>
      <c r="L27" s="6"/>
      <c r="M27" s="6"/>
      <c r="N27" s="6"/>
      <c r="O27" s="6">
        <f t="shared" si="1"/>
        <v>0</v>
      </c>
      <c r="P27" s="6" t="s">
        <v>22</v>
      </c>
      <c r="Q27" s="6">
        <f>J27*IF(I27="Diaria",#REF!,IF(I27="Quincenal",#REF!,IF(I27="Semestral",#REF!,IF(I27="Trimestral",#REF!,IF(I27="Cuatrimestral",#REF!,IF(I27="Semanal",#REF!,IF(I27="Mensual",#REF!,IF(I27="Anual",#REF!,0))))))))</f>
        <v>0</v>
      </c>
      <c r="R27" s="6">
        <f t="shared" si="2"/>
        <v>0</v>
      </c>
      <c r="S27" s="6" t="e">
        <f>IF(P27="Sí",#REF!,#REF!)</f>
        <v>#REF!</v>
      </c>
      <c r="T27" s="6" t="e">
        <f t="shared" si="3"/>
        <v>#REF!</v>
      </c>
      <c r="U27" s="6" t="e">
        <f>C_BCCR[[#This Row],[Plazas]]/$W$10</f>
        <v>#REF!</v>
      </c>
      <c r="V27" s="15"/>
    </row>
    <row r="28" spans="1:22" x14ac:dyDescent="0.2">
      <c r="A28" s="3"/>
      <c r="B28" s="3"/>
      <c r="C28" s="3"/>
      <c r="D28" s="3"/>
      <c r="E28" s="3"/>
      <c r="F28" s="4"/>
      <c r="G28" s="4"/>
      <c r="H28" s="2"/>
      <c r="I28" s="3"/>
      <c r="J28" s="5"/>
      <c r="K28" s="6"/>
      <c r="L28" s="6"/>
      <c r="M28" s="6"/>
      <c r="N28" s="6"/>
      <c r="O28" s="6">
        <f t="shared" si="1"/>
        <v>0</v>
      </c>
      <c r="P28" s="6" t="s">
        <v>22</v>
      </c>
      <c r="Q28" s="6">
        <f>J28*IF(I28="Diaria",#REF!,IF(I28="Quincenal",#REF!,IF(I28="Semestral",#REF!,IF(I28="Trimestral",#REF!,IF(I28="Cuatrimestral",#REF!,IF(I28="Semanal",#REF!,IF(I28="Mensual",#REF!,IF(I28="Anual",#REF!,0))))))))</f>
        <v>0</v>
      </c>
      <c r="R28" s="6">
        <f t="shared" si="2"/>
        <v>0</v>
      </c>
      <c r="S28" s="6" t="e">
        <f>IF(P28="Sí",#REF!,#REF!)</f>
        <v>#REF!</v>
      </c>
      <c r="T28" s="6" t="e">
        <f t="shared" si="3"/>
        <v>#REF!</v>
      </c>
      <c r="U28" s="6" t="e">
        <f>C_BCCR[[#This Row],[Plazas]]/$W$10</f>
        <v>#REF!</v>
      </c>
      <c r="V28" s="15"/>
    </row>
    <row r="29" spans="1:22" x14ac:dyDescent="0.2">
      <c r="A29" s="3"/>
      <c r="B29" s="3"/>
      <c r="C29" s="3"/>
      <c r="D29" s="3"/>
      <c r="E29" s="3"/>
      <c r="F29" s="4"/>
      <c r="G29" s="4"/>
      <c r="H29" s="2"/>
      <c r="I29" s="3"/>
      <c r="J29" s="5"/>
      <c r="K29" s="6"/>
      <c r="L29" s="6"/>
      <c r="M29" s="6"/>
      <c r="N29" s="6"/>
      <c r="O29" s="6">
        <f t="shared" si="1"/>
        <v>0</v>
      </c>
      <c r="P29" s="6" t="s">
        <v>22</v>
      </c>
      <c r="Q29" s="6">
        <f>J29*IF(I29="Diaria",#REF!,IF(I29="Quincenal",#REF!,IF(I29="Semestral",#REF!,IF(I29="Trimestral",#REF!,IF(I29="Cuatrimestral",#REF!,IF(I29="Semanal",#REF!,IF(I29="Mensual",#REF!,IF(I29="Anual",#REF!,0))))))))</f>
        <v>0</v>
      </c>
      <c r="R29" s="6">
        <f t="shared" si="2"/>
        <v>0</v>
      </c>
      <c r="S29" s="6" t="e">
        <f>IF(P29="Sí",#REF!,#REF!)</f>
        <v>#REF!</v>
      </c>
      <c r="T29" s="6" t="e">
        <f t="shared" si="3"/>
        <v>#REF!</v>
      </c>
      <c r="U29" s="6" t="e">
        <f>C_BCCR[[#This Row],[Plazas]]/$W$10</f>
        <v>#REF!</v>
      </c>
      <c r="V29" s="15"/>
    </row>
    <row r="30" spans="1:22" x14ac:dyDescent="0.2">
      <c r="A30" s="3"/>
      <c r="B30" s="3"/>
      <c r="C30" s="3"/>
      <c r="D30" s="3"/>
      <c r="E30" s="3"/>
      <c r="F30" s="4"/>
      <c r="G30" s="4"/>
      <c r="H30" s="2"/>
      <c r="I30" s="3"/>
      <c r="J30" s="5"/>
      <c r="K30" s="6"/>
      <c r="L30" s="6"/>
      <c r="M30" s="6"/>
      <c r="N30" s="6"/>
      <c r="O30" s="6">
        <f t="shared" si="1"/>
        <v>0</v>
      </c>
      <c r="P30" s="6" t="s">
        <v>22</v>
      </c>
      <c r="Q30" s="6">
        <f>J30*IF(I30="Diaria",#REF!,IF(I30="Quincenal",#REF!,IF(I30="Semestral",#REF!,IF(I30="Trimestral",#REF!,IF(I30="Cuatrimestral",#REF!,IF(I30="Semanal",#REF!,IF(I30="Mensual",#REF!,IF(I30="Anual",#REF!,0))))))))</f>
        <v>0</v>
      </c>
      <c r="R30" s="6">
        <f t="shared" si="2"/>
        <v>0</v>
      </c>
      <c r="S30" s="6" t="e">
        <f>IF(P30="Sí",#REF!,#REF!)</f>
        <v>#REF!</v>
      </c>
      <c r="T30" s="6" t="e">
        <f t="shared" si="3"/>
        <v>#REF!</v>
      </c>
      <c r="U30" s="6" t="e">
        <f>C_BCCR[[#This Row],[Plazas]]/$W$10</f>
        <v>#REF!</v>
      </c>
      <c r="V30" s="15"/>
    </row>
    <row r="31" spans="1:22" x14ac:dyDescent="0.2">
      <c r="A31" s="3"/>
      <c r="B31" s="3"/>
      <c r="C31" s="3"/>
      <c r="D31" s="3"/>
      <c r="E31" s="3"/>
      <c r="F31" s="4"/>
      <c r="G31" s="4"/>
      <c r="H31" s="2"/>
      <c r="I31" s="3"/>
      <c r="J31" s="5"/>
      <c r="K31" s="14"/>
      <c r="L31" s="14"/>
      <c r="M31" s="14"/>
      <c r="N31" s="14"/>
      <c r="O31" s="6">
        <f t="shared" si="1"/>
        <v>0</v>
      </c>
      <c r="P31" s="6" t="s">
        <v>22</v>
      </c>
      <c r="Q31" s="6">
        <f>J31*IF(I31="Diaria",#REF!,IF(I31="Quincenal",#REF!,IF(I31="Semestral",#REF!,IF(I31="Trimestral",#REF!,IF(I31="Cuatrimestral",#REF!,IF(I31="Semanal",#REF!,IF(I31="Mensual",#REF!,IF(I31="Anual",#REF!,0))))))))</f>
        <v>0</v>
      </c>
      <c r="R31" s="6">
        <f t="shared" si="2"/>
        <v>0</v>
      </c>
      <c r="S31" s="6" t="e">
        <f>IF(P31="Sí",#REF!,#REF!)</f>
        <v>#REF!</v>
      </c>
      <c r="T31" s="6" t="e">
        <f t="shared" si="3"/>
        <v>#REF!</v>
      </c>
      <c r="U31" s="6" t="e">
        <f>C_BCCR[[#This Row],[Plazas]]/$W$10</f>
        <v>#REF!</v>
      </c>
      <c r="V31" s="15"/>
    </row>
    <row r="32" spans="1:22" ht="23" customHeight="1" x14ac:dyDescent="0.2">
      <c r="A32" s="3"/>
      <c r="B32" s="3"/>
      <c r="C32" s="3"/>
      <c r="D32" s="3"/>
      <c r="E32" s="3"/>
      <c r="F32" s="4"/>
      <c r="G32" s="4"/>
      <c r="H32" s="2"/>
      <c r="I32" s="3"/>
      <c r="J32" s="5"/>
      <c r="K32" s="6"/>
      <c r="L32" s="6"/>
      <c r="M32" s="6"/>
      <c r="N32" s="6"/>
      <c r="O32" s="6">
        <f t="shared" si="1"/>
        <v>0</v>
      </c>
      <c r="P32" s="6" t="s">
        <v>22</v>
      </c>
      <c r="Q32" s="6">
        <f>J32*IF(I32="Diaria",#REF!,IF(I32="Quincenal",#REF!,IF(I32="Semestral",#REF!,IF(I32="Trimestral",#REF!,IF(I32="Cuatrimestral",#REF!,IF(I32="Semanal",#REF!,IF(I32="Mensual",#REF!,IF(I32="Anual",#REF!,0))))))))</f>
        <v>0</v>
      </c>
      <c r="R32" s="6">
        <f t="shared" si="2"/>
        <v>0</v>
      </c>
      <c r="S32" s="6" t="e">
        <f>IF(P32="Sí",#REF!,#REF!)</f>
        <v>#REF!</v>
      </c>
      <c r="T32" s="6" t="e">
        <f t="shared" si="3"/>
        <v>#REF!</v>
      </c>
      <c r="U32" s="6" t="e">
        <f>C_BCCR[[#This Row],[Plazas]]/$W$10</f>
        <v>#REF!</v>
      </c>
      <c r="V32" s="15"/>
    </row>
    <row r="33" spans="1:22" x14ac:dyDescent="0.2">
      <c r="A33" s="3"/>
      <c r="B33" s="3"/>
      <c r="C33" s="3"/>
      <c r="D33" s="3"/>
      <c r="E33" s="3"/>
      <c r="F33" s="4"/>
      <c r="G33" s="4"/>
      <c r="H33" s="2"/>
      <c r="I33" s="3"/>
      <c r="J33" s="5"/>
      <c r="K33" s="6"/>
      <c r="L33" s="6"/>
      <c r="M33" s="6"/>
      <c r="N33" s="6"/>
      <c r="O33" s="6">
        <f t="shared" si="1"/>
        <v>0</v>
      </c>
      <c r="P33" s="6" t="s">
        <v>22</v>
      </c>
      <c r="Q33" s="6">
        <f>J33*IF(I33="Diaria",#REF!,IF(I33="Quincenal",#REF!,IF(I33="Semestral",#REF!,IF(I33="Trimestral",#REF!,IF(I33="Cuatrimestral",#REF!,IF(I33="Semanal",#REF!,IF(I33="Mensual",#REF!,IF(I33="Anual",#REF!,0))))))))</f>
        <v>0</v>
      </c>
      <c r="R33" s="6">
        <f t="shared" si="2"/>
        <v>0</v>
      </c>
      <c r="S33" s="6" t="e">
        <f>IF(P33="Sí",#REF!,#REF!)</f>
        <v>#REF!</v>
      </c>
      <c r="T33" s="6" t="e">
        <f t="shared" si="3"/>
        <v>#REF!</v>
      </c>
      <c r="U33" s="6" t="e">
        <f>C_BCCR[[#This Row],[Plazas]]/$W$10</f>
        <v>#REF!</v>
      </c>
      <c r="V33" s="15"/>
    </row>
    <row r="34" spans="1:22" x14ac:dyDescent="0.2">
      <c r="A34" s="3"/>
      <c r="B34" s="3"/>
      <c r="C34" s="3"/>
      <c r="D34" s="3"/>
      <c r="E34" s="3"/>
      <c r="F34" s="4"/>
      <c r="G34" s="4"/>
      <c r="H34" s="2"/>
      <c r="I34" s="3"/>
      <c r="J34" s="5"/>
      <c r="K34" s="6"/>
      <c r="L34" s="6"/>
      <c r="M34" s="6"/>
      <c r="N34" s="6"/>
      <c r="O34" s="6">
        <f t="shared" si="1"/>
        <v>0</v>
      </c>
      <c r="P34" s="6" t="s">
        <v>22</v>
      </c>
      <c r="Q34" s="6">
        <f>J34*IF(I34="Diaria",#REF!,IF(I34="Quincenal",#REF!,IF(I34="Semestral",#REF!,IF(I34="Trimestral",#REF!,IF(I34="Cuatrimestral",#REF!,IF(I34="Semanal",#REF!,IF(I34="Mensual",#REF!,IF(I34="Anual",#REF!,0))))))))</f>
        <v>0</v>
      </c>
      <c r="R34" s="6">
        <f t="shared" si="2"/>
        <v>0</v>
      </c>
      <c r="S34" s="6" t="e">
        <f>IF(P34="Sí",#REF!,#REF!)</f>
        <v>#REF!</v>
      </c>
      <c r="T34" s="6" t="e">
        <f t="shared" si="3"/>
        <v>#REF!</v>
      </c>
      <c r="U34" s="6" t="e">
        <f>C_BCCR[[#This Row],[Plazas]]/$W$10</f>
        <v>#REF!</v>
      </c>
      <c r="V34" s="15"/>
    </row>
    <row r="35" spans="1:22" x14ac:dyDescent="0.2">
      <c r="A35" s="3"/>
      <c r="B35" s="3"/>
      <c r="C35" s="3"/>
      <c r="D35" s="3"/>
      <c r="E35" s="3"/>
      <c r="F35" s="4"/>
      <c r="G35" s="4"/>
      <c r="H35" s="2"/>
      <c r="I35" s="3"/>
      <c r="J35" s="5"/>
      <c r="K35" s="6"/>
      <c r="L35" s="6"/>
      <c r="M35" s="6"/>
      <c r="N35" s="6"/>
      <c r="O35" s="6">
        <f t="shared" si="1"/>
        <v>0</v>
      </c>
      <c r="P35" s="6" t="s">
        <v>22</v>
      </c>
      <c r="Q35" s="6">
        <f>J35*IF(I35="Diaria",#REF!,IF(I35="Quincenal",#REF!,IF(I35="Semestral",#REF!,IF(I35="Trimestral",#REF!,IF(I35="Cuatrimestral",#REF!,IF(I35="Semanal",#REF!,IF(I35="Mensual",#REF!,IF(I35="Anual",#REF!,0))))))))</f>
        <v>0</v>
      </c>
      <c r="R35" s="6">
        <f t="shared" si="2"/>
        <v>0</v>
      </c>
      <c r="S35" s="6" t="e">
        <f>IF(P35="Sí",#REF!,#REF!)</f>
        <v>#REF!</v>
      </c>
      <c r="T35" s="6" t="e">
        <f t="shared" si="3"/>
        <v>#REF!</v>
      </c>
      <c r="U35" s="6" t="e">
        <f>C_BCCR[[#This Row],[Plazas]]/$W$10</f>
        <v>#REF!</v>
      </c>
      <c r="V35" s="15"/>
    </row>
    <row r="36" spans="1:22" x14ac:dyDescent="0.2">
      <c r="A36" s="3"/>
      <c r="B36" s="3"/>
      <c r="C36" s="3"/>
      <c r="D36" s="3"/>
      <c r="E36" s="3"/>
      <c r="F36" s="12"/>
      <c r="G36" s="12"/>
      <c r="H36" s="2"/>
      <c r="I36" s="3"/>
      <c r="J36" s="5"/>
      <c r="K36" s="5"/>
      <c r="L36" s="6"/>
      <c r="M36" s="5"/>
      <c r="N36" s="5"/>
      <c r="O36" s="6">
        <f t="shared" si="1"/>
        <v>0</v>
      </c>
      <c r="P36" s="6" t="s">
        <v>22</v>
      </c>
      <c r="Q36" s="6">
        <f>J36*IF(I36="Diaria",#REF!,IF(I36="Quincenal",#REF!,IF(I36="Semestral",#REF!,IF(I36="Trimestral",#REF!,IF(I36="Cuatrimestral",#REF!,IF(I36="Semanal",#REF!,IF(I36="Mensual",#REF!,IF(I36="Anual",#REF!,0))))))))</f>
        <v>0</v>
      </c>
      <c r="R36" s="6">
        <f t="shared" si="2"/>
        <v>0</v>
      </c>
      <c r="S36" s="6" t="e">
        <f>IF(P36="Sí",#REF!,#REF!)</f>
        <v>#REF!</v>
      </c>
      <c r="T36" s="6" t="e">
        <f t="shared" si="3"/>
        <v>#REF!</v>
      </c>
      <c r="U36" s="6" t="e">
        <f>C_BCCR[[#This Row],[Plazas]]/$W$10</f>
        <v>#REF!</v>
      </c>
      <c r="V36" s="15"/>
    </row>
    <row r="37" spans="1:22" x14ac:dyDescent="0.2">
      <c r="A37" s="3"/>
      <c r="B37" s="3"/>
      <c r="C37" s="3"/>
      <c r="D37" s="3"/>
      <c r="E37" s="3"/>
      <c r="F37" s="12"/>
      <c r="G37" s="12"/>
      <c r="H37" s="2"/>
      <c r="I37" s="3"/>
      <c r="J37" s="5"/>
      <c r="K37" s="5"/>
      <c r="L37" s="6"/>
      <c r="M37" s="5"/>
      <c r="N37" s="5"/>
      <c r="O37" s="6">
        <f t="shared" si="1"/>
        <v>0</v>
      </c>
      <c r="P37" s="6" t="s">
        <v>22</v>
      </c>
      <c r="Q37" s="6">
        <f>J37*IF(I37="Diaria",#REF!,IF(I37="Quincenal",#REF!,IF(I37="Semestral",#REF!,IF(I37="Trimestral",#REF!,IF(I37="Cuatrimestral",#REF!,IF(I37="Semanal",#REF!,IF(I37="Mensual",#REF!,IF(I37="Anual",#REF!,0))))))))</f>
        <v>0</v>
      </c>
      <c r="R37" s="6">
        <f t="shared" si="2"/>
        <v>0</v>
      </c>
      <c r="S37" s="6" t="e">
        <f>IF(P37="Sí",#REF!,#REF!)</f>
        <v>#REF!</v>
      </c>
      <c r="T37" s="6" t="e">
        <f t="shared" si="3"/>
        <v>#REF!</v>
      </c>
      <c r="U37" s="6" t="e">
        <f>C_BCCR[[#This Row],[Plazas]]/$W$10</f>
        <v>#REF!</v>
      </c>
      <c r="V37" s="15"/>
    </row>
    <row r="38" spans="1:22" x14ac:dyDescent="0.2">
      <c r="A38" s="3"/>
      <c r="B38" s="3"/>
      <c r="C38" s="3"/>
      <c r="D38" s="3"/>
      <c r="E38" s="3"/>
      <c r="F38" s="12"/>
      <c r="G38" s="12"/>
      <c r="H38" s="2"/>
      <c r="I38" s="3"/>
      <c r="J38" s="5"/>
      <c r="K38" s="5"/>
      <c r="L38" s="5"/>
      <c r="M38" s="5"/>
      <c r="N38" s="5"/>
      <c r="O38" s="6">
        <f t="shared" si="1"/>
        <v>0</v>
      </c>
      <c r="P38" s="6" t="s">
        <v>22</v>
      </c>
      <c r="Q38" s="6">
        <f>J38*IF(I38="Diaria",#REF!,IF(I38="Quincenal",#REF!,IF(I38="Semestral",#REF!,IF(I38="Trimestral",#REF!,IF(I38="Cuatrimestral",#REF!,IF(I38="Semanal",#REF!,IF(I38="Mensual",#REF!,IF(I38="Anual",#REF!,0))))))))</f>
        <v>0</v>
      </c>
      <c r="R38" s="6">
        <f t="shared" si="2"/>
        <v>0</v>
      </c>
      <c r="S38" s="6" t="e">
        <f>IF(P38="Sí",#REF!,#REF!)</f>
        <v>#REF!</v>
      </c>
      <c r="T38" s="6" t="e">
        <f t="shared" si="3"/>
        <v>#REF!</v>
      </c>
      <c r="U38" s="6" t="e">
        <f>C_BCCR[[#This Row],[Plazas]]/$W$10</f>
        <v>#REF!</v>
      </c>
      <c r="V38" s="15"/>
    </row>
    <row r="39" spans="1:22" x14ac:dyDescent="0.2">
      <c r="A39" s="3"/>
      <c r="B39" s="3"/>
      <c r="C39" s="3"/>
      <c r="D39" s="3"/>
      <c r="E39" s="3"/>
      <c r="F39" s="12"/>
      <c r="G39" s="12"/>
      <c r="H39" s="2"/>
      <c r="I39" s="3"/>
      <c r="J39" s="5"/>
      <c r="K39" s="5"/>
      <c r="L39" s="5"/>
      <c r="M39" s="5"/>
      <c r="N39" s="5"/>
      <c r="O39" s="6">
        <f t="shared" si="1"/>
        <v>0</v>
      </c>
      <c r="P39" s="6" t="s">
        <v>22</v>
      </c>
      <c r="Q39" s="6">
        <f>J39*IF(I39="Diaria",#REF!,IF(I39="Quincenal",#REF!,IF(I39="Semestral",#REF!,IF(I39="Trimestral",#REF!,IF(I39="Cuatrimestral",#REF!,IF(I39="Semanal",#REF!,IF(I39="Mensual",#REF!,IF(I39="Anual",#REF!,0))))))))</f>
        <v>0</v>
      </c>
      <c r="R39" s="6">
        <f t="shared" si="2"/>
        <v>0</v>
      </c>
      <c r="S39" s="6" t="e">
        <f>IF(P39="Sí",#REF!,#REF!)</f>
        <v>#REF!</v>
      </c>
      <c r="T39" s="6" t="e">
        <f t="shared" si="3"/>
        <v>#REF!</v>
      </c>
      <c r="U39" s="6" t="e">
        <f>C_BCCR[[#This Row],[Plazas]]/$W$10</f>
        <v>#REF!</v>
      </c>
      <c r="V39" s="15"/>
    </row>
    <row r="40" spans="1:22" x14ac:dyDescent="0.2">
      <c r="A40" s="3"/>
      <c r="B40" s="3"/>
      <c r="C40" s="3"/>
      <c r="D40" s="3"/>
      <c r="E40" s="3"/>
      <c r="F40" s="12"/>
      <c r="G40" s="12"/>
      <c r="H40" s="2"/>
      <c r="I40" s="3"/>
      <c r="J40" s="5"/>
      <c r="K40" s="5"/>
      <c r="L40" s="6"/>
      <c r="M40" s="5"/>
      <c r="N40" s="5"/>
      <c r="O40" s="6">
        <f t="shared" si="1"/>
        <v>0</v>
      </c>
      <c r="P40" s="6" t="s">
        <v>22</v>
      </c>
      <c r="Q40" s="6">
        <f>J40*IF(I40="Diaria",#REF!,IF(I40="Quincenal",#REF!,IF(I40="Semestral",#REF!,IF(I40="Trimestral",#REF!,IF(I40="Cuatrimestral",#REF!,IF(I40="Semanal",#REF!,IF(I40="Mensual",#REF!,IF(I40="Anual",#REF!,0))))))))</f>
        <v>0</v>
      </c>
      <c r="R40" s="6">
        <f t="shared" si="2"/>
        <v>0</v>
      </c>
      <c r="S40" s="6" t="e">
        <f>IF(P40="Sí",#REF!,#REF!)</f>
        <v>#REF!</v>
      </c>
      <c r="T40" s="6" t="e">
        <f t="shared" si="3"/>
        <v>#REF!</v>
      </c>
      <c r="U40" s="6" t="e">
        <f>C_BCCR[[#This Row],[Plazas]]/$W$10</f>
        <v>#REF!</v>
      </c>
      <c r="V40" s="15"/>
    </row>
    <row r="41" spans="1:22" x14ac:dyDescent="0.2">
      <c r="A41" s="3"/>
      <c r="B41" s="3"/>
      <c r="C41" s="3"/>
      <c r="D41" s="3"/>
      <c r="E41" s="3"/>
      <c r="F41" s="12"/>
      <c r="G41" s="12"/>
      <c r="H41" s="2"/>
      <c r="I41" s="3"/>
      <c r="J41" s="5"/>
      <c r="K41" s="5"/>
      <c r="L41" s="6"/>
      <c r="M41" s="5"/>
      <c r="N41" s="5"/>
      <c r="O41" s="6">
        <f t="shared" si="1"/>
        <v>0</v>
      </c>
      <c r="P41" s="6" t="s">
        <v>22</v>
      </c>
      <c r="Q41" s="6">
        <f>J41*IF(I41="Diaria",#REF!,IF(I41="Quincenal",#REF!,IF(I41="Semestral",#REF!,IF(I41="Trimestral",#REF!,IF(I41="Cuatrimestral",#REF!,IF(I41="Semanal",#REF!,IF(I41="Mensual",#REF!,IF(I41="Anual",#REF!,0))))))))</f>
        <v>0</v>
      </c>
      <c r="R41" s="6">
        <f t="shared" si="2"/>
        <v>0</v>
      </c>
      <c r="S41" s="6" t="e">
        <f>IF(P41="Sí",#REF!,#REF!)</f>
        <v>#REF!</v>
      </c>
      <c r="T41" s="6" t="e">
        <f t="shared" si="3"/>
        <v>#REF!</v>
      </c>
      <c r="U41" s="6" t="e">
        <f>C_BCCR[[#This Row],[Plazas]]/$W$10</f>
        <v>#REF!</v>
      </c>
      <c r="V41" s="15"/>
    </row>
    <row r="42" spans="1:22" x14ac:dyDescent="0.2">
      <c r="A42" s="3"/>
      <c r="B42" s="3"/>
      <c r="C42" s="3"/>
      <c r="D42" s="3"/>
      <c r="E42" s="3"/>
      <c r="F42" s="12"/>
      <c r="G42" s="12"/>
      <c r="H42" s="2"/>
      <c r="I42" s="3"/>
      <c r="J42" s="5"/>
      <c r="K42" s="5"/>
      <c r="L42" s="5"/>
      <c r="M42" s="5"/>
      <c r="N42" s="5"/>
      <c r="O42" s="6">
        <f t="shared" si="1"/>
        <v>0</v>
      </c>
      <c r="P42" s="6" t="s">
        <v>22</v>
      </c>
      <c r="Q42" s="6">
        <f>J42*IF(I42="Diaria",#REF!,IF(I42="Quincenal",#REF!,IF(I42="Semestral",#REF!,IF(I42="Trimestral",#REF!,IF(I42="Cuatrimestral",#REF!,IF(I42="Semanal",#REF!,IF(I42="Mensual",#REF!,IF(I42="Anual",#REF!,0))))))))</f>
        <v>0</v>
      </c>
      <c r="R42" s="6">
        <f t="shared" si="2"/>
        <v>0</v>
      </c>
      <c r="S42" s="6" t="e">
        <f>IF(P42="Sí",#REF!,#REF!)</f>
        <v>#REF!</v>
      </c>
      <c r="T42" s="6" t="e">
        <f t="shared" si="3"/>
        <v>#REF!</v>
      </c>
      <c r="U42" s="6" t="e">
        <f>C_BCCR[[#This Row],[Plazas]]/$W$10</f>
        <v>#REF!</v>
      </c>
      <c r="V42" s="15"/>
    </row>
    <row r="43" spans="1:22" x14ac:dyDescent="0.2">
      <c r="A43" s="3"/>
      <c r="B43" s="3"/>
      <c r="C43" s="3"/>
      <c r="D43" s="3"/>
      <c r="E43" s="3"/>
      <c r="F43" s="12"/>
      <c r="G43" s="12"/>
      <c r="H43" s="2"/>
      <c r="I43" s="3"/>
      <c r="J43" s="5"/>
      <c r="K43" s="5"/>
      <c r="L43" s="6"/>
      <c r="M43" s="5"/>
      <c r="N43" s="5"/>
      <c r="O43" s="6">
        <f t="shared" si="1"/>
        <v>0</v>
      </c>
      <c r="P43" s="6" t="s">
        <v>22</v>
      </c>
      <c r="Q43" s="6">
        <f>J43*IF(I43="Diaria",#REF!,IF(I43="Quincenal",#REF!,IF(I43="Semestral",#REF!,IF(I43="Trimestral",#REF!,IF(I43="Cuatrimestral",#REF!,IF(I43="Semanal",#REF!,IF(I43="Mensual",#REF!,IF(I43="Anual",#REF!,0))))))))</f>
        <v>0</v>
      </c>
      <c r="R43" s="6">
        <f t="shared" si="2"/>
        <v>0</v>
      </c>
      <c r="S43" s="6" t="e">
        <f>IF(P43="Sí",#REF!,#REF!)</f>
        <v>#REF!</v>
      </c>
      <c r="T43" s="6" t="e">
        <f t="shared" si="3"/>
        <v>#REF!</v>
      </c>
      <c r="U43" s="6" t="e">
        <f>C_BCCR[[#This Row],[Plazas]]/$W$10</f>
        <v>#REF!</v>
      </c>
      <c r="V43" s="15"/>
    </row>
    <row r="44" spans="1:22" x14ac:dyDescent="0.2">
      <c r="A44" s="3"/>
      <c r="B44" s="3"/>
      <c r="C44" s="3"/>
      <c r="D44" s="3"/>
      <c r="E44" s="3"/>
      <c r="F44" s="12"/>
      <c r="G44" s="12"/>
      <c r="H44" s="2"/>
      <c r="I44" s="3"/>
      <c r="J44" s="5"/>
      <c r="K44" s="5"/>
      <c r="L44" s="5"/>
      <c r="M44" s="5"/>
      <c r="N44" s="5"/>
      <c r="O44" s="6">
        <f t="shared" si="1"/>
        <v>0</v>
      </c>
      <c r="P44" s="6" t="s">
        <v>22</v>
      </c>
      <c r="Q44" s="6">
        <f>J44*IF(I44="Diaria",#REF!,IF(I44="Quincenal",#REF!,IF(I44="Semestral",#REF!,IF(I44="Trimestral",#REF!,IF(I44="Cuatrimestral",#REF!,IF(I44="Semanal",#REF!,IF(I44="Mensual",#REF!,IF(I44="Anual",#REF!,0))))))))</f>
        <v>0</v>
      </c>
      <c r="R44" s="6">
        <f t="shared" si="2"/>
        <v>0</v>
      </c>
      <c r="S44" s="6" t="e">
        <f>IF(P44="Sí",#REF!,#REF!)</f>
        <v>#REF!</v>
      </c>
      <c r="T44" s="6" t="e">
        <f t="shared" si="3"/>
        <v>#REF!</v>
      </c>
      <c r="U44" s="6" t="e">
        <f>C_BCCR[[#This Row],[Plazas]]/$W$10</f>
        <v>#REF!</v>
      </c>
      <c r="V44" s="15"/>
    </row>
    <row r="45" spans="1:22" x14ac:dyDescent="0.2">
      <c r="A45" s="3"/>
      <c r="B45" s="3"/>
      <c r="C45" s="3"/>
      <c r="D45" s="3"/>
      <c r="E45" s="3"/>
      <c r="F45" s="12"/>
      <c r="G45" s="12"/>
      <c r="H45" s="2"/>
      <c r="I45" s="3"/>
      <c r="J45" s="5"/>
      <c r="K45" s="5"/>
      <c r="L45" s="5"/>
      <c r="M45" s="5"/>
      <c r="N45" s="5"/>
      <c r="O45" s="6">
        <f t="shared" si="1"/>
        <v>0</v>
      </c>
      <c r="P45" s="6" t="s">
        <v>22</v>
      </c>
      <c r="Q45" s="6">
        <f>J45*IF(I45="Diaria",#REF!,IF(I45="Quincenal",#REF!,IF(I45="Semestral",#REF!,IF(I45="Trimestral",#REF!,IF(I45="Cuatrimestral",#REF!,IF(I45="Semanal",#REF!,IF(I45="Mensual",#REF!,IF(I45="Anual",#REF!,0))))))))</f>
        <v>0</v>
      </c>
      <c r="R45" s="6">
        <f t="shared" si="2"/>
        <v>0</v>
      </c>
      <c r="S45" s="6" t="e">
        <f>IF(P45="Sí",#REF!,#REF!)</f>
        <v>#REF!</v>
      </c>
      <c r="T45" s="6" t="e">
        <f t="shared" si="3"/>
        <v>#REF!</v>
      </c>
      <c r="U45" s="6" t="e">
        <f>C_BCCR[[#This Row],[Plazas]]/$W$10</f>
        <v>#REF!</v>
      </c>
      <c r="V45" s="15"/>
    </row>
    <row r="46" spans="1:22" x14ac:dyDescent="0.2">
      <c r="A46" s="3"/>
      <c r="B46" s="3"/>
      <c r="C46" s="3"/>
      <c r="D46" s="3"/>
      <c r="E46" s="3"/>
      <c r="F46" s="1"/>
      <c r="G46" s="1"/>
      <c r="H46" s="2"/>
      <c r="I46" s="3"/>
      <c r="J46" s="5"/>
      <c r="K46" s="6"/>
      <c r="L46" s="6"/>
      <c r="M46" s="6"/>
      <c r="N46" s="6"/>
      <c r="O46" s="6">
        <f t="shared" si="1"/>
        <v>0</v>
      </c>
      <c r="P46" s="6" t="s">
        <v>22</v>
      </c>
      <c r="Q46" s="6">
        <f>J46*IF(I46="Diaria",#REF!,IF(I46="Quincenal",#REF!,IF(I46="Semestral",#REF!,IF(I46="Trimestral",#REF!,IF(I46="Cuatrimestral",#REF!,IF(I46="Semanal",#REF!,IF(I46="Mensual",#REF!,IF(I46="Anual",#REF!,0))))))))</f>
        <v>0</v>
      </c>
      <c r="R46" s="6">
        <f t="shared" si="2"/>
        <v>0</v>
      </c>
      <c r="S46" s="6" t="e">
        <f>IF(P46="Sí",#REF!,#REF!)</f>
        <v>#REF!</v>
      </c>
      <c r="T46" s="6" t="e">
        <f t="shared" si="3"/>
        <v>#REF!</v>
      </c>
      <c r="U46" s="6" t="e">
        <f>C_BCCR[[#This Row],[Plazas]]/$W$10</f>
        <v>#REF!</v>
      </c>
      <c r="V46" s="15"/>
    </row>
    <row r="47" spans="1:22" x14ac:dyDescent="0.2">
      <c r="A47" s="3"/>
      <c r="B47" s="3"/>
      <c r="C47" s="3"/>
      <c r="D47" s="3"/>
      <c r="E47" s="3"/>
      <c r="F47" s="1"/>
      <c r="G47" s="1"/>
      <c r="H47" s="2"/>
      <c r="I47" s="3"/>
      <c r="J47" s="5"/>
      <c r="K47" s="6"/>
      <c r="L47" s="6"/>
      <c r="M47" s="6"/>
      <c r="N47" s="6"/>
      <c r="O47" s="6">
        <f t="shared" si="1"/>
        <v>0</v>
      </c>
      <c r="P47" s="6" t="s">
        <v>22</v>
      </c>
      <c r="Q47" s="6">
        <f>J47*IF(I47="Diaria",#REF!,IF(I47="Quincenal",#REF!,IF(I47="Semestral",#REF!,IF(I47="Trimestral",#REF!,IF(I47="Cuatrimestral",#REF!,IF(I47="Semanal",#REF!,IF(I47="Mensual",#REF!,IF(I47="Anual",#REF!,0))))))))</f>
        <v>0</v>
      </c>
      <c r="R47" s="6">
        <f t="shared" si="2"/>
        <v>0</v>
      </c>
      <c r="S47" s="6" t="e">
        <f>IF(P47="Sí",#REF!,#REF!)</f>
        <v>#REF!</v>
      </c>
      <c r="T47" s="6" t="e">
        <f t="shared" si="3"/>
        <v>#REF!</v>
      </c>
      <c r="U47" s="6" t="e">
        <f>C_BCCR[[#This Row],[Plazas]]/$W$10</f>
        <v>#REF!</v>
      </c>
      <c r="V47" s="15"/>
    </row>
    <row r="48" spans="1:22" x14ac:dyDescent="0.2">
      <c r="A48" s="3"/>
      <c r="B48" s="3"/>
      <c r="C48" s="3"/>
      <c r="D48" s="3"/>
      <c r="E48" s="3"/>
      <c r="F48" s="1"/>
      <c r="G48" s="1"/>
      <c r="H48" s="2"/>
      <c r="I48" s="3"/>
      <c r="J48" s="5"/>
      <c r="K48" s="6"/>
      <c r="L48" s="6"/>
      <c r="M48" s="6"/>
      <c r="N48" s="6"/>
      <c r="O48" s="6">
        <f t="shared" si="1"/>
        <v>0</v>
      </c>
      <c r="P48" s="6" t="s">
        <v>22</v>
      </c>
      <c r="Q48" s="6">
        <f>J48*IF(I48="Diaria",#REF!,IF(I48="Quincenal",#REF!,IF(I48="Semestral",#REF!,IF(I48="Trimestral",#REF!,IF(I48="Cuatrimestral",#REF!,IF(I48="Semanal",#REF!,IF(I48="Mensual",#REF!,IF(I48="Anual",#REF!,0))))))))</f>
        <v>0</v>
      </c>
      <c r="R48" s="6">
        <f t="shared" si="2"/>
        <v>0</v>
      </c>
      <c r="S48" s="6" t="e">
        <f>IF(P48="Sí",#REF!,#REF!)</f>
        <v>#REF!</v>
      </c>
      <c r="T48" s="6" t="e">
        <f t="shared" si="3"/>
        <v>#REF!</v>
      </c>
      <c r="U48" s="6" t="e">
        <f>C_BCCR[[#This Row],[Plazas]]/$W$10</f>
        <v>#REF!</v>
      </c>
      <c r="V48" s="15"/>
    </row>
    <row r="49" spans="1:22" x14ac:dyDescent="0.2">
      <c r="A49" s="3"/>
      <c r="B49" s="3"/>
      <c r="C49" s="3"/>
      <c r="D49" s="3"/>
      <c r="E49" s="3"/>
      <c r="F49" s="1"/>
      <c r="G49" s="1"/>
      <c r="H49" s="2"/>
      <c r="I49" s="3"/>
      <c r="J49" s="5"/>
      <c r="K49" s="6"/>
      <c r="L49" s="6"/>
      <c r="M49" s="6"/>
      <c r="N49" s="6"/>
      <c r="O49" s="6">
        <f t="shared" si="1"/>
        <v>0</v>
      </c>
      <c r="P49" s="6" t="s">
        <v>22</v>
      </c>
      <c r="Q49" s="6">
        <f>J49*IF(I49="Diaria",#REF!,IF(I49="Quincenal",#REF!,IF(I49="Semestral",#REF!,IF(I49="Trimestral",#REF!,IF(I49="Cuatrimestral",#REF!,IF(I49="Semanal",#REF!,IF(I49="Mensual",#REF!,IF(I49="Anual",#REF!,0))))))))</f>
        <v>0</v>
      </c>
      <c r="R49" s="6">
        <f t="shared" si="2"/>
        <v>0</v>
      </c>
      <c r="S49" s="6" t="e">
        <f>IF(P49="Sí",#REF!,#REF!)</f>
        <v>#REF!</v>
      </c>
      <c r="T49" s="6" t="e">
        <f t="shared" si="3"/>
        <v>#REF!</v>
      </c>
      <c r="U49" s="6" t="e">
        <f>C_BCCR[[#This Row],[Plazas]]/$W$10</f>
        <v>#REF!</v>
      </c>
      <c r="V49" s="15"/>
    </row>
    <row r="50" spans="1:22" x14ac:dyDescent="0.2">
      <c r="A50" s="3"/>
      <c r="B50" s="3"/>
      <c r="C50" s="3"/>
      <c r="D50" s="3"/>
      <c r="E50" s="3"/>
      <c r="F50" s="1"/>
      <c r="G50" s="1"/>
      <c r="H50" s="2"/>
      <c r="I50" s="3"/>
      <c r="J50" s="5"/>
      <c r="K50" s="6"/>
      <c r="L50" s="6"/>
      <c r="M50" s="6"/>
      <c r="N50" s="6"/>
      <c r="O50" s="6">
        <f t="shared" si="1"/>
        <v>0</v>
      </c>
      <c r="P50" s="6" t="s">
        <v>22</v>
      </c>
      <c r="Q50" s="6">
        <f>J50*IF(I50="Diaria",#REF!,IF(I50="Quincenal",#REF!,IF(I50="Semestral",#REF!,IF(I50="Trimestral",#REF!,IF(I50="Cuatrimestral",#REF!,IF(I50="Semanal",#REF!,IF(I50="Mensual",#REF!,IF(I50="Anual",#REF!,0))))))))</f>
        <v>0</v>
      </c>
      <c r="R50" s="6">
        <f t="shared" si="2"/>
        <v>0</v>
      </c>
      <c r="S50" s="6" t="e">
        <f>IF(P50="Sí",#REF!,#REF!)</f>
        <v>#REF!</v>
      </c>
      <c r="T50" s="6" t="e">
        <f t="shared" si="3"/>
        <v>#REF!</v>
      </c>
      <c r="U50" s="6" t="e">
        <f>C_BCCR[[#This Row],[Plazas]]/$W$10</f>
        <v>#REF!</v>
      </c>
      <c r="V50" s="15"/>
    </row>
    <row r="51" spans="1:22" x14ac:dyDescent="0.2">
      <c r="A51" s="3"/>
      <c r="B51" s="3"/>
      <c r="C51" s="3"/>
      <c r="D51" s="3"/>
      <c r="E51" s="3"/>
      <c r="F51" s="1"/>
      <c r="G51" s="1"/>
      <c r="H51" s="2"/>
      <c r="I51" s="3"/>
      <c r="J51" s="5"/>
      <c r="K51" s="6"/>
      <c r="L51" s="6"/>
      <c r="M51" s="6"/>
      <c r="N51" s="6"/>
      <c r="O51" s="6">
        <f t="shared" si="1"/>
        <v>0</v>
      </c>
      <c r="P51" s="6" t="s">
        <v>22</v>
      </c>
      <c r="Q51" s="6">
        <f>J51*IF(I51="Diaria",#REF!,IF(I51="Quincenal",#REF!,IF(I51="Semestral",#REF!,IF(I51="Trimestral",#REF!,IF(I51="Cuatrimestral",#REF!,IF(I51="Semanal",#REF!,IF(I51="Mensual",#REF!,IF(I51="Anual",#REF!,0))))))))</f>
        <v>0</v>
      </c>
      <c r="R51" s="6">
        <f t="shared" si="2"/>
        <v>0</v>
      </c>
      <c r="S51" s="6" t="e">
        <f>IF(P51="Sí",#REF!,#REF!)</f>
        <v>#REF!</v>
      </c>
      <c r="T51" s="6" t="e">
        <f t="shared" si="3"/>
        <v>#REF!</v>
      </c>
      <c r="U51" s="6" t="e">
        <f>C_BCCR[[#This Row],[Plazas]]/$W$10</f>
        <v>#REF!</v>
      </c>
      <c r="V51" s="15"/>
    </row>
    <row r="52" spans="1:22" x14ac:dyDescent="0.2">
      <c r="A52" s="3"/>
      <c r="B52" s="3"/>
      <c r="C52" s="3"/>
      <c r="D52" s="3"/>
      <c r="E52" s="3"/>
      <c r="F52" s="1"/>
      <c r="G52" s="1"/>
      <c r="H52" s="2"/>
      <c r="I52" s="3"/>
      <c r="J52" s="5"/>
      <c r="K52" s="6"/>
      <c r="L52" s="6"/>
      <c r="M52" s="6"/>
      <c r="N52" s="6"/>
      <c r="O52" s="6">
        <f t="shared" si="1"/>
        <v>0</v>
      </c>
      <c r="P52" s="6" t="s">
        <v>22</v>
      </c>
      <c r="Q52" s="6">
        <f>J52*IF(I52="Diaria",#REF!,IF(I52="Quincenal",#REF!,IF(I52="Semestral",#REF!,IF(I52="Trimestral",#REF!,IF(I52="Cuatrimestral",#REF!,IF(I52="Semanal",#REF!,IF(I52="Mensual",#REF!,IF(I52="Anual",#REF!,0))))))))</f>
        <v>0</v>
      </c>
      <c r="R52" s="6">
        <f t="shared" si="2"/>
        <v>0</v>
      </c>
      <c r="S52" s="6" t="e">
        <f>IF(P52="Sí",#REF!,#REF!)</f>
        <v>#REF!</v>
      </c>
      <c r="T52" s="6" t="e">
        <f t="shared" si="3"/>
        <v>#REF!</v>
      </c>
      <c r="U52" s="6" t="e">
        <f>C_BCCR[[#This Row],[Plazas]]/$W$10</f>
        <v>#REF!</v>
      </c>
      <c r="V52" s="15"/>
    </row>
    <row r="53" spans="1:22" x14ac:dyDescent="0.2">
      <c r="A53" s="3"/>
      <c r="B53" s="3"/>
      <c r="C53" s="3"/>
      <c r="D53" s="3"/>
      <c r="E53" s="3"/>
      <c r="F53" s="1"/>
      <c r="G53" s="1"/>
      <c r="H53" s="2"/>
      <c r="I53" s="3"/>
      <c r="J53" s="5"/>
      <c r="K53" s="6"/>
      <c r="L53" s="6"/>
      <c r="M53" s="6"/>
      <c r="N53" s="6"/>
      <c r="O53" s="6">
        <f t="shared" si="1"/>
        <v>0</v>
      </c>
      <c r="P53" s="6" t="s">
        <v>22</v>
      </c>
      <c r="Q53" s="6">
        <f>J53*IF(I53="Diaria",#REF!,IF(I53="Quincenal",#REF!,IF(I53="Semestral",#REF!,IF(I53="Trimestral",#REF!,IF(I53="Cuatrimestral",#REF!,IF(I53="Semanal",#REF!,IF(I53="Mensual",#REF!,IF(I53="Anual",#REF!,0))))))))</f>
        <v>0</v>
      </c>
      <c r="R53" s="6">
        <f t="shared" si="2"/>
        <v>0</v>
      </c>
      <c r="S53" s="6" t="e">
        <f>IF(P53="Sí",#REF!,#REF!)</f>
        <v>#REF!</v>
      </c>
      <c r="T53" s="6" t="e">
        <f t="shared" si="3"/>
        <v>#REF!</v>
      </c>
      <c r="U53" s="6" t="e">
        <f>C_BCCR[[#This Row],[Plazas]]/$W$10</f>
        <v>#REF!</v>
      </c>
      <c r="V53" s="15"/>
    </row>
    <row r="54" spans="1:22" x14ac:dyDescent="0.2">
      <c r="A54" s="3"/>
      <c r="B54" s="3"/>
      <c r="C54" s="3"/>
      <c r="D54" s="3"/>
      <c r="E54" s="3"/>
      <c r="F54" s="1"/>
      <c r="G54" s="1"/>
      <c r="H54" s="2"/>
      <c r="I54" s="3"/>
      <c r="J54" s="5"/>
      <c r="K54" s="6"/>
      <c r="L54" s="6"/>
      <c r="M54" s="6"/>
      <c r="N54" s="6"/>
      <c r="O54" s="6">
        <f t="shared" si="1"/>
        <v>0</v>
      </c>
      <c r="P54" s="6" t="s">
        <v>22</v>
      </c>
      <c r="Q54" s="6">
        <f>J54*IF(I54="Diaria",#REF!,IF(I54="Quincenal",#REF!,IF(I54="Semestral",#REF!,IF(I54="Trimestral",#REF!,IF(I54="Cuatrimestral",#REF!,IF(I54="Semanal",#REF!,IF(I54="Mensual",#REF!,IF(I54="Anual",#REF!,0))))))))</f>
        <v>0</v>
      </c>
      <c r="R54" s="6">
        <f t="shared" si="2"/>
        <v>0</v>
      </c>
      <c r="S54" s="6" t="e">
        <f>IF(P54="Sí",#REF!,#REF!)</f>
        <v>#REF!</v>
      </c>
      <c r="T54" s="6" t="e">
        <f t="shared" si="3"/>
        <v>#REF!</v>
      </c>
      <c r="U54" s="6" t="e">
        <f>C_BCCR[[#This Row],[Plazas]]/$W$10</f>
        <v>#REF!</v>
      </c>
      <c r="V54" s="15"/>
    </row>
    <row r="55" spans="1:22" x14ac:dyDescent="0.2">
      <c r="A55" s="3"/>
      <c r="B55" s="3"/>
      <c r="C55" s="3"/>
      <c r="D55" s="3"/>
      <c r="E55" s="3"/>
      <c r="F55" s="1"/>
      <c r="G55" s="1"/>
      <c r="H55" s="2"/>
      <c r="I55" s="3"/>
      <c r="J55" s="5"/>
      <c r="K55" s="6"/>
      <c r="L55" s="6"/>
      <c r="M55" s="6"/>
      <c r="N55" s="6"/>
      <c r="O55" s="6">
        <f t="shared" si="1"/>
        <v>0</v>
      </c>
      <c r="P55" s="6" t="s">
        <v>22</v>
      </c>
      <c r="Q55" s="6">
        <f>J55*IF(I55="Diaria",#REF!,IF(I55="Quincenal",#REF!,IF(I55="Semestral",#REF!,IF(I55="Trimestral",#REF!,IF(I55="Cuatrimestral",#REF!,IF(I55="Semanal",#REF!,IF(I55="Mensual",#REF!,IF(I55="Anual",#REF!,0))))))))</f>
        <v>0</v>
      </c>
      <c r="R55" s="6">
        <f t="shared" si="2"/>
        <v>0</v>
      </c>
      <c r="S55" s="6" t="e">
        <f>IF(P55="Sí",#REF!,#REF!)</f>
        <v>#REF!</v>
      </c>
      <c r="T55" s="6" t="e">
        <f t="shared" si="3"/>
        <v>#REF!</v>
      </c>
      <c r="U55" s="6" t="e">
        <f>C_BCCR[[#This Row],[Plazas]]/$W$10</f>
        <v>#REF!</v>
      </c>
      <c r="V55" s="15"/>
    </row>
    <row r="56" spans="1:22" x14ac:dyDescent="0.2">
      <c r="A56" s="3"/>
      <c r="B56" s="3"/>
      <c r="C56" s="3"/>
      <c r="D56" s="3"/>
      <c r="E56" s="3"/>
      <c r="F56" s="1"/>
      <c r="G56" s="1"/>
      <c r="H56" s="2"/>
      <c r="I56" s="3"/>
      <c r="J56" s="5"/>
      <c r="K56" s="6"/>
      <c r="L56" s="6"/>
      <c r="M56" s="6"/>
      <c r="N56" s="6"/>
      <c r="O56" s="6">
        <f t="shared" si="1"/>
        <v>0</v>
      </c>
      <c r="P56" s="6" t="s">
        <v>22</v>
      </c>
      <c r="Q56" s="6">
        <f>J56*IF(I56="Diaria",#REF!,IF(I56="Quincenal",#REF!,IF(I56="Semestral",#REF!,IF(I56="Trimestral",#REF!,IF(I56="Cuatrimestral",#REF!,IF(I56="Semanal",#REF!,IF(I56="Mensual",#REF!,IF(I56="Anual",#REF!,0))))))))</f>
        <v>0</v>
      </c>
      <c r="R56" s="6">
        <f t="shared" si="2"/>
        <v>0</v>
      </c>
      <c r="S56" s="6" t="e">
        <f>IF(P56="Sí",#REF!,#REF!)</f>
        <v>#REF!</v>
      </c>
      <c r="T56" s="6" t="e">
        <f t="shared" si="3"/>
        <v>#REF!</v>
      </c>
      <c r="U56" s="6" t="e">
        <f>C_BCCR[[#This Row],[Plazas]]/$W$10</f>
        <v>#REF!</v>
      </c>
      <c r="V56" s="15"/>
    </row>
    <row r="57" spans="1:22" x14ac:dyDescent="0.2">
      <c r="A57" s="3"/>
      <c r="B57" s="3"/>
      <c r="C57" s="3"/>
      <c r="D57" s="3"/>
      <c r="E57" s="3"/>
      <c r="F57" s="1"/>
      <c r="G57" s="1"/>
      <c r="H57" s="2"/>
      <c r="I57" s="3"/>
      <c r="J57" s="5"/>
      <c r="K57" s="6"/>
      <c r="L57" s="6"/>
      <c r="M57" s="6"/>
      <c r="N57" s="6"/>
      <c r="O57" s="6">
        <f t="shared" si="1"/>
        <v>0</v>
      </c>
      <c r="P57" s="6" t="s">
        <v>22</v>
      </c>
      <c r="Q57" s="6">
        <f>J57*IF(I57="Diaria",#REF!,IF(I57="Quincenal",#REF!,IF(I57="Semestral",#REF!,IF(I57="Trimestral",#REF!,IF(I57="Cuatrimestral",#REF!,IF(I57="Semanal",#REF!,IF(I57="Mensual",#REF!,IF(I57="Anual",#REF!,0))))))))</f>
        <v>0</v>
      </c>
      <c r="R57" s="6">
        <f t="shared" si="2"/>
        <v>0</v>
      </c>
      <c r="S57" s="6" t="e">
        <f>IF(P57="Sí",#REF!,#REF!)</f>
        <v>#REF!</v>
      </c>
      <c r="T57" s="6" t="e">
        <f t="shared" si="3"/>
        <v>#REF!</v>
      </c>
      <c r="U57" s="6" t="e">
        <f>C_BCCR[[#This Row],[Plazas]]/$W$10</f>
        <v>#REF!</v>
      </c>
      <c r="V57" s="15"/>
    </row>
    <row r="58" spans="1:22" x14ac:dyDescent="0.2">
      <c r="A58" s="3"/>
      <c r="B58" s="3"/>
      <c r="C58" s="3"/>
      <c r="D58" s="3"/>
      <c r="E58" s="3"/>
      <c r="F58" s="1"/>
      <c r="G58" s="1"/>
      <c r="H58" s="2"/>
      <c r="I58" s="3"/>
      <c r="J58" s="5"/>
      <c r="K58" s="6"/>
      <c r="L58" s="6"/>
      <c r="M58" s="6"/>
      <c r="N58" s="6"/>
      <c r="O58" s="6">
        <f t="shared" si="1"/>
        <v>0</v>
      </c>
      <c r="P58" s="6" t="s">
        <v>22</v>
      </c>
      <c r="Q58" s="6">
        <f>J58*IF(I58="Diaria",#REF!,IF(I58="Quincenal",#REF!,IF(I58="Semestral",#REF!,IF(I58="Trimestral",#REF!,IF(I58="Cuatrimestral",#REF!,IF(I58="Semanal",#REF!,IF(I58="Mensual",#REF!,IF(I58="Anual",#REF!,0))))))))</f>
        <v>0</v>
      </c>
      <c r="R58" s="6">
        <f t="shared" si="2"/>
        <v>0</v>
      </c>
      <c r="S58" s="6" t="e">
        <f>IF(P58="Sí",#REF!,#REF!)</f>
        <v>#REF!</v>
      </c>
      <c r="T58" s="6" t="e">
        <f t="shared" si="3"/>
        <v>#REF!</v>
      </c>
      <c r="U58" s="6" t="e">
        <f>C_BCCR[[#This Row],[Plazas]]/$W$10</f>
        <v>#REF!</v>
      </c>
      <c r="V58" s="15"/>
    </row>
    <row r="59" spans="1:22" x14ac:dyDescent="0.2">
      <c r="A59" s="3"/>
      <c r="B59" s="3"/>
      <c r="C59" s="3"/>
      <c r="D59" s="3"/>
      <c r="E59" s="3"/>
      <c r="F59" s="1"/>
      <c r="G59" s="1"/>
      <c r="H59" s="2"/>
      <c r="I59" s="3"/>
      <c r="J59" s="5"/>
      <c r="K59" s="6"/>
      <c r="L59" s="6"/>
      <c r="M59" s="6"/>
      <c r="N59" s="6"/>
      <c r="O59" s="6">
        <f t="shared" si="1"/>
        <v>0</v>
      </c>
      <c r="P59" s="6" t="s">
        <v>22</v>
      </c>
      <c r="Q59" s="6">
        <f>J59*IF(I59="Diaria",#REF!,IF(I59="Quincenal",#REF!,IF(I59="Semestral",#REF!,IF(I59="Trimestral",#REF!,IF(I59="Cuatrimestral",#REF!,IF(I59="Semanal",#REF!,IF(I59="Mensual",#REF!,IF(I59="Anual",#REF!,0))))))))</f>
        <v>0</v>
      </c>
      <c r="R59" s="6">
        <f t="shared" si="2"/>
        <v>0</v>
      </c>
      <c r="S59" s="6" t="e">
        <f>IF(P59="Sí",#REF!,#REF!)</f>
        <v>#REF!</v>
      </c>
      <c r="T59" s="6" t="e">
        <f t="shared" si="3"/>
        <v>#REF!</v>
      </c>
      <c r="U59" s="6" t="e">
        <f>C_BCCR[[#This Row],[Plazas]]/$W$10</f>
        <v>#REF!</v>
      </c>
      <c r="V59" s="15"/>
    </row>
    <row r="60" spans="1:22" x14ac:dyDescent="0.2">
      <c r="A60" s="3"/>
      <c r="B60" s="3"/>
      <c r="C60" s="3"/>
      <c r="D60" s="3"/>
      <c r="E60" s="3"/>
      <c r="F60" s="1"/>
      <c r="G60" s="1"/>
      <c r="H60" s="2"/>
      <c r="I60" s="3"/>
      <c r="J60" s="5"/>
      <c r="K60" s="6"/>
      <c r="L60" s="6"/>
      <c r="M60" s="6"/>
      <c r="N60" s="6"/>
      <c r="O60" s="6">
        <f t="shared" si="1"/>
        <v>0</v>
      </c>
      <c r="P60" s="6" t="s">
        <v>22</v>
      </c>
      <c r="Q60" s="6">
        <f>J60*IF(I60="Diaria",#REF!,IF(I60="Quincenal",#REF!,IF(I60="Semestral",#REF!,IF(I60="Trimestral",#REF!,IF(I60="Cuatrimestral",#REF!,IF(I60="Semanal",#REF!,IF(I60="Mensual",#REF!,IF(I60="Anual",#REF!,0))))))))</f>
        <v>0</v>
      </c>
      <c r="R60" s="6">
        <f t="shared" si="2"/>
        <v>0</v>
      </c>
      <c r="S60" s="6" t="e">
        <f>IF(P60="Sí",#REF!,#REF!)</f>
        <v>#REF!</v>
      </c>
      <c r="T60" s="6" t="e">
        <f t="shared" si="3"/>
        <v>#REF!</v>
      </c>
      <c r="U60" s="6" t="e">
        <f>C_BCCR[[#This Row],[Plazas]]/$W$10</f>
        <v>#REF!</v>
      </c>
      <c r="V60" s="15"/>
    </row>
    <row r="61" spans="1:22" x14ac:dyDescent="0.2">
      <c r="A61" s="3"/>
      <c r="B61" s="3"/>
      <c r="C61" s="3"/>
      <c r="D61" s="3"/>
      <c r="E61" s="3"/>
      <c r="F61" s="1"/>
      <c r="G61" s="1"/>
      <c r="H61" s="2"/>
      <c r="I61" s="3"/>
      <c r="J61" s="5"/>
      <c r="K61" s="6"/>
      <c r="L61" s="6"/>
      <c r="M61" s="6"/>
      <c r="N61" s="6"/>
      <c r="O61" s="6">
        <f t="shared" si="1"/>
        <v>0</v>
      </c>
      <c r="P61" s="6" t="s">
        <v>22</v>
      </c>
      <c r="Q61" s="6">
        <f>J61*IF(I61="Diaria",#REF!,IF(I61="Quincenal",#REF!,IF(I61="Semestral",#REF!,IF(I61="Trimestral",#REF!,IF(I61="Cuatrimestral",#REF!,IF(I61="Semanal",#REF!,IF(I61="Mensual",#REF!,IF(I61="Anual",#REF!,0))))))))</f>
        <v>0</v>
      </c>
      <c r="R61" s="6">
        <f t="shared" si="2"/>
        <v>0</v>
      </c>
      <c r="S61" s="6" t="e">
        <f>IF(P61="Sí",#REF!,#REF!)</f>
        <v>#REF!</v>
      </c>
      <c r="T61" s="6" t="e">
        <f t="shared" si="3"/>
        <v>#REF!</v>
      </c>
      <c r="U61" s="6" t="e">
        <f>C_BCCR[[#This Row],[Plazas]]/$W$10</f>
        <v>#REF!</v>
      </c>
      <c r="V61" s="15"/>
    </row>
    <row r="62" spans="1:22" x14ac:dyDescent="0.2">
      <c r="A62" s="3"/>
      <c r="B62" s="3"/>
      <c r="C62" s="3"/>
      <c r="D62" s="3"/>
      <c r="E62" s="3"/>
      <c r="F62" s="4"/>
      <c r="G62" s="4"/>
      <c r="H62" s="2"/>
      <c r="I62" s="3"/>
      <c r="J62" s="5"/>
      <c r="K62" s="6"/>
      <c r="L62" s="6"/>
      <c r="M62" s="6"/>
      <c r="N62" s="6"/>
      <c r="O62" s="6">
        <f t="shared" si="1"/>
        <v>0</v>
      </c>
      <c r="P62" s="6" t="s">
        <v>22</v>
      </c>
      <c r="Q62" s="6">
        <f>J62*IF(I62="Diaria",#REF!,IF(I62="Quincenal",#REF!,IF(I62="Semestral",#REF!,IF(I62="Trimestral",#REF!,IF(I62="Cuatrimestral",#REF!,IF(I62="Semanal",#REF!,IF(I62="Mensual",#REF!,IF(I62="Anual",#REF!,0))))))))</f>
        <v>0</v>
      </c>
      <c r="R62" s="6">
        <f t="shared" si="2"/>
        <v>0</v>
      </c>
      <c r="S62" s="6" t="e">
        <f>IF(P62="Sí",#REF!,#REF!)</f>
        <v>#REF!</v>
      </c>
      <c r="T62" s="6" t="e">
        <f t="shared" si="3"/>
        <v>#REF!</v>
      </c>
      <c r="U62" s="6" t="e">
        <f>C_BCCR[[#This Row],[Plazas]]/$W$10</f>
        <v>#REF!</v>
      </c>
      <c r="V62" s="15"/>
    </row>
    <row r="63" spans="1:22" x14ac:dyDescent="0.2">
      <c r="A63" s="3"/>
      <c r="B63" s="3"/>
      <c r="C63" s="3"/>
      <c r="D63" s="3"/>
      <c r="E63" s="3"/>
      <c r="F63" s="4"/>
      <c r="G63" s="4"/>
      <c r="H63" s="2"/>
      <c r="I63" s="3"/>
      <c r="J63" s="5"/>
      <c r="K63" s="6"/>
      <c r="L63" s="6"/>
      <c r="M63" s="6"/>
      <c r="N63" s="6"/>
      <c r="O63" s="6">
        <f t="shared" si="1"/>
        <v>0</v>
      </c>
      <c r="P63" s="6" t="s">
        <v>22</v>
      </c>
      <c r="Q63" s="6">
        <f>J63*IF(I63="Diaria",#REF!,IF(I63="Quincenal",#REF!,IF(I63="Semestral",#REF!,IF(I63="Trimestral",#REF!,IF(I63="Cuatrimestral",#REF!,IF(I63="Semanal",#REF!,IF(I63="Mensual",#REF!,IF(I63="Anual",#REF!,0))))))))</f>
        <v>0</v>
      </c>
      <c r="R63" s="6">
        <f t="shared" si="2"/>
        <v>0</v>
      </c>
      <c r="S63" s="6" t="e">
        <f>IF(P63="Sí",#REF!,#REF!)</f>
        <v>#REF!</v>
      </c>
      <c r="T63" s="6" t="e">
        <f t="shared" si="3"/>
        <v>#REF!</v>
      </c>
      <c r="U63" s="6" t="e">
        <f>C_BCCR[[#This Row],[Plazas]]/$W$10</f>
        <v>#REF!</v>
      </c>
      <c r="V63" s="15"/>
    </row>
    <row r="64" spans="1:22" x14ac:dyDescent="0.2">
      <c r="A64" s="3"/>
      <c r="B64" s="3"/>
      <c r="C64" s="3"/>
      <c r="D64" s="3"/>
      <c r="E64" s="3"/>
      <c r="F64" s="4"/>
      <c r="G64" s="4"/>
      <c r="H64" s="2"/>
      <c r="I64" s="3"/>
      <c r="J64" s="5"/>
      <c r="K64" s="6"/>
      <c r="L64" s="6"/>
      <c r="M64" s="6"/>
      <c r="N64" s="6"/>
      <c r="O64" s="6">
        <f t="shared" si="1"/>
        <v>0</v>
      </c>
      <c r="P64" s="6" t="s">
        <v>22</v>
      </c>
      <c r="Q64" s="6">
        <f>J64*IF(I64="Diaria",#REF!,IF(I64="Quincenal",#REF!,IF(I64="Semestral",#REF!,IF(I64="Trimestral",#REF!,IF(I64="Cuatrimestral",#REF!,IF(I64="Semanal",#REF!,IF(I64="Mensual",#REF!,IF(I64="Anual",#REF!,0))))))))</f>
        <v>0</v>
      </c>
      <c r="R64" s="6">
        <f t="shared" si="2"/>
        <v>0</v>
      </c>
      <c r="S64" s="6" t="e">
        <f>IF(P64="Sí",#REF!,#REF!)</f>
        <v>#REF!</v>
      </c>
      <c r="T64" s="6" t="e">
        <f t="shared" si="3"/>
        <v>#REF!</v>
      </c>
      <c r="U64" s="6" t="e">
        <f>C_BCCR[[#This Row],[Plazas]]/$W$10</f>
        <v>#REF!</v>
      </c>
      <c r="V64" s="15"/>
    </row>
    <row r="65" spans="1:22" x14ac:dyDescent="0.2">
      <c r="A65" s="3"/>
      <c r="B65" s="3"/>
      <c r="C65" s="3"/>
      <c r="D65" s="3"/>
      <c r="E65" s="3"/>
      <c r="F65" s="4"/>
      <c r="G65" s="4"/>
      <c r="H65" s="2"/>
      <c r="I65" s="3"/>
      <c r="J65" s="5"/>
      <c r="K65" s="6"/>
      <c r="L65" s="6"/>
      <c r="M65" s="6"/>
      <c r="N65" s="6"/>
      <c r="O65" s="6">
        <f t="shared" si="1"/>
        <v>0</v>
      </c>
      <c r="P65" s="6" t="s">
        <v>22</v>
      </c>
      <c r="Q65" s="6">
        <f>J65*IF(I65="Diaria",#REF!,IF(I65="Quincenal",#REF!,IF(I65="Semestral",#REF!,IF(I65="Trimestral",#REF!,IF(I65="Cuatrimestral",#REF!,IF(I65="Semanal",#REF!,IF(I65="Mensual",#REF!,IF(I65="Anual",#REF!,0))))))))</f>
        <v>0</v>
      </c>
      <c r="R65" s="6">
        <f t="shared" si="2"/>
        <v>0</v>
      </c>
      <c r="S65" s="6" t="e">
        <f>IF(P65="Sí",#REF!,#REF!)</f>
        <v>#REF!</v>
      </c>
      <c r="T65" s="6" t="e">
        <f t="shared" si="3"/>
        <v>#REF!</v>
      </c>
      <c r="U65" s="6" t="e">
        <f>C_BCCR[[#This Row],[Plazas]]/$W$10</f>
        <v>#REF!</v>
      </c>
      <c r="V65" s="15"/>
    </row>
    <row r="66" spans="1:22" x14ac:dyDescent="0.2">
      <c r="A66" s="3"/>
      <c r="B66" s="3"/>
      <c r="C66" s="3"/>
      <c r="D66" s="3"/>
      <c r="E66" s="3"/>
      <c r="F66" s="4"/>
      <c r="G66" s="4"/>
      <c r="H66" s="2"/>
      <c r="I66" s="3"/>
      <c r="J66" s="5"/>
      <c r="K66" s="14"/>
      <c r="L66" s="14"/>
      <c r="M66" s="14"/>
      <c r="N66" s="14"/>
      <c r="O66" s="6">
        <f t="shared" si="1"/>
        <v>0</v>
      </c>
      <c r="P66" s="6" t="s">
        <v>22</v>
      </c>
      <c r="Q66" s="6">
        <f>J66*IF(I66="Diaria",#REF!,IF(I66="Quincenal",#REF!,IF(I66="Semestral",#REF!,IF(I66="Trimestral",#REF!,IF(I66="Cuatrimestral",#REF!,IF(I66="Semanal",#REF!,IF(I66="Mensual",#REF!,IF(I66="Anual",#REF!,0))))))))</f>
        <v>0</v>
      </c>
      <c r="R66" s="6">
        <f t="shared" si="2"/>
        <v>0</v>
      </c>
      <c r="S66" s="6" t="e">
        <f>IF(P66="Sí",#REF!,#REF!)</f>
        <v>#REF!</v>
      </c>
      <c r="T66" s="6" t="e">
        <f t="shared" si="3"/>
        <v>#REF!</v>
      </c>
      <c r="U66" s="6" t="e">
        <f>C_BCCR[[#This Row],[Plazas]]/$W$10</f>
        <v>#REF!</v>
      </c>
      <c r="V66" s="15"/>
    </row>
    <row r="67" spans="1:22" x14ac:dyDescent="0.2">
      <c r="A67" s="3"/>
      <c r="B67" s="3"/>
      <c r="C67" s="3"/>
      <c r="D67" s="3"/>
      <c r="E67" s="3"/>
      <c r="F67" s="4"/>
      <c r="G67" s="4"/>
      <c r="H67" s="2"/>
      <c r="I67" s="3"/>
      <c r="J67" s="5"/>
      <c r="K67" s="6"/>
      <c r="L67" s="6"/>
      <c r="M67" s="6"/>
      <c r="N67" s="6"/>
      <c r="O67" s="6">
        <f t="shared" si="1"/>
        <v>0</v>
      </c>
      <c r="P67" s="6" t="s">
        <v>22</v>
      </c>
      <c r="Q67" s="6">
        <f>J67*IF(I67="Diaria",#REF!,IF(I67="Quincenal",#REF!,IF(I67="Semestral",#REF!,IF(I67="Trimestral",#REF!,IF(I67="Cuatrimestral",#REF!,IF(I67="Semanal",#REF!,IF(I67="Mensual",#REF!,IF(I67="Anual",#REF!,0))))))))</f>
        <v>0</v>
      </c>
      <c r="R67" s="6">
        <f t="shared" si="2"/>
        <v>0</v>
      </c>
      <c r="S67" s="6" t="e">
        <f>IF(P67="Sí",#REF!,#REF!)</f>
        <v>#REF!</v>
      </c>
      <c r="T67" s="6" t="e">
        <f t="shared" si="3"/>
        <v>#REF!</v>
      </c>
      <c r="U67" s="6" t="e">
        <f>C_BCCR[[#This Row],[Plazas]]/$W$10</f>
        <v>#REF!</v>
      </c>
      <c r="V67" s="15"/>
    </row>
    <row r="68" spans="1:22" x14ac:dyDescent="0.2">
      <c r="A68" s="3"/>
      <c r="B68" s="3"/>
      <c r="C68" s="3"/>
      <c r="D68" s="3"/>
      <c r="E68" s="3"/>
      <c r="F68" s="4"/>
      <c r="G68" s="4"/>
      <c r="H68" s="2"/>
      <c r="I68" s="3"/>
      <c r="J68" s="5"/>
      <c r="K68" s="6"/>
      <c r="L68" s="6"/>
      <c r="M68" s="6"/>
      <c r="N68" s="6"/>
      <c r="O68" s="6">
        <f t="shared" si="1"/>
        <v>0</v>
      </c>
      <c r="P68" s="6" t="s">
        <v>22</v>
      </c>
      <c r="Q68" s="6">
        <f>J68*IF(I68="Diaria",#REF!,IF(I68="Quincenal",#REF!,IF(I68="Semestral",#REF!,IF(I68="Trimestral",#REF!,IF(I68="Cuatrimestral",#REF!,IF(I68="Semanal",#REF!,IF(I68="Mensual",#REF!,IF(I68="Anual",#REF!,0))))))))</f>
        <v>0</v>
      </c>
      <c r="R68" s="6">
        <f t="shared" si="2"/>
        <v>0</v>
      </c>
      <c r="S68" s="6" t="e">
        <f>IF(P68="Sí",#REF!,#REF!)</f>
        <v>#REF!</v>
      </c>
      <c r="T68" s="6" t="e">
        <f t="shared" si="3"/>
        <v>#REF!</v>
      </c>
      <c r="U68" s="6" t="e">
        <f>C_BCCR[[#This Row],[Plazas]]/$W$10</f>
        <v>#REF!</v>
      </c>
      <c r="V68" s="15"/>
    </row>
    <row r="69" spans="1:22" x14ac:dyDescent="0.2">
      <c r="A69" s="3"/>
      <c r="B69" s="3"/>
      <c r="C69" s="3"/>
      <c r="D69" s="3"/>
      <c r="E69" s="3"/>
      <c r="F69" s="4"/>
      <c r="G69" s="4"/>
      <c r="H69" s="2"/>
      <c r="I69" s="3"/>
      <c r="J69" s="5"/>
      <c r="K69" s="6"/>
      <c r="L69" s="6"/>
      <c r="M69" s="6"/>
      <c r="N69" s="6"/>
      <c r="O69" s="6">
        <f t="shared" si="1"/>
        <v>0</v>
      </c>
      <c r="P69" s="6" t="s">
        <v>22</v>
      </c>
      <c r="Q69" s="6">
        <f>J69*IF(I69="Diaria",#REF!,IF(I69="Quincenal",#REF!,IF(I69="Semestral",#REF!,IF(I69="Trimestral",#REF!,IF(I69="Cuatrimestral",#REF!,IF(I69="Semanal",#REF!,IF(I69="Mensual",#REF!,IF(I69="Anual",#REF!,0))))))))</f>
        <v>0</v>
      </c>
      <c r="R69" s="6">
        <f t="shared" si="2"/>
        <v>0</v>
      </c>
      <c r="S69" s="6" t="e">
        <f>IF(P69="Sí",#REF!,#REF!)</f>
        <v>#REF!</v>
      </c>
      <c r="T69" s="6" t="e">
        <f t="shared" si="3"/>
        <v>#REF!</v>
      </c>
      <c r="U69" s="6" t="e">
        <f>C_BCCR[[#This Row],[Plazas]]/$W$10</f>
        <v>#REF!</v>
      </c>
      <c r="V69" s="15"/>
    </row>
    <row r="70" spans="1:22" x14ac:dyDescent="0.2">
      <c r="A70" s="3"/>
      <c r="B70" s="3"/>
      <c r="C70" s="3"/>
      <c r="D70" s="3"/>
      <c r="E70" s="3"/>
      <c r="F70" s="4"/>
      <c r="G70" s="4"/>
      <c r="H70" s="2"/>
      <c r="I70" s="3"/>
      <c r="J70" s="5"/>
      <c r="K70" s="6"/>
      <c r="L70" s="6"/>
      <c r="M70" s="6"/>
      <c r="N70" s="6"/>
      <c r="O70" s="6">
        <f t="shared" si="1"/>
        <v>0</v>
      </c>
      <c r="P70" s="6" t="s">
        <v>22</v>
      </c>
      <c r="Q70" s="6">
        <f>J70*IF(I70="Diaria",#REF!,IF(I70="Quincenal",#REF!,IF(I70="Semestral",#REF!,IF(I70="Trimestral",#REF!,IF(I70="Cuatrimestral",#REF!,IF(I70="Semanal",#REF!,IF(I70="Mensual",#REF!,IF(I70="Anual",#REF!,0))))))))</f>
        <v>0</v>
      </c>
      <c r="R70" s="6">
        <f t="shared" si="2"/>
        <v>0</v>
      </c>
      <c r="S70" s="6" t="e">
        <f>IF(P70="Sí",#REF!,#REF!)</f>
        <v>#REF!</v>
      </c>
      <c r="T70" s="6" t="e">
        <f t="shared" si="3"/>
        <v>#REF!</v>
      </c>
      <c r="U70" s="6" t="e">
        <f>C_BCCR[[#This Row],[Plazas]]/$W$10</f>
        <v>#REF!</v>
      </c>
      <c r="V70" s="15"/>
    </row>
    <row r="71" spans="1:22" x14ac:dyDescent="0.2">
      <c r="A71" s="3"/>
      <c r="B71" s="3"/>
      <c r="C71" s="3"/>
      <c r="D71" s="3"/>
      <c r="E71" s="3"/>
      <c r="F71" s="12"/>
      <c r="G71" s="12"/>
      <c r="H71" s="2"/>
      <c r="I71" s="3"/>
      <c r="J71" s="5"/>
      <c r="K71" s="5"/>
      <c r="L71" s="6"/>
      <c r="M71" s="5"/>
      <c r="N71" s="5"/>
      <c r="O71" s="6">
        <f t="shared" si="1"/>
        <v>0</v>
      </c>
      <c r="P71" s="6" t="s">
        <v>22</v>
      </c>
      <c r="Q71" s="6">
        <f>J71*IF(I71="Diaria",#REF!,IF(I71="Quincenal",#REF!,IF(I71="Semestral",#REF!,IF(I71="Trimestral",#REF!,IF(I71="Cuatrimestral",#REF!,IF(I71="Semanal",#REF!,IF(I71="Mensual",#REF!,IF(I71="Anual",#REF!,0))))))))</f>
        <v>0</v>
      </c>
      <c r="R71" s="6">
        <f t="shared" si="2"/>
        <v>0</v>
      </c>
      <c r="S71" s="6" t="e">
        <f>IF(P71="Sí",#REF!,#REF!)</f>
        <v>#REF!</v>
      </c>
      <c r="T71" s="6" t="e">
        <f t="shared" si="3"/>
        <v>#REF!</v>
      </c>
      <c r="U71" s="6" t="e">
        <f>C_BCCR[[#This Row],[Plazas]]/$W$10</f>
        <v>#REF!</v>
      </c>
      <c r="V71" s="15"/>
    </row>
    <row r="72" spans="1:22" x14ac:dyDescent="0.2">
      <c r="A72" s="3"/>
      <c r="B72" s="3"/>
      <c r="C72" s="3"/>
      <c r="D72" s="3"/>
      <c r="E72" s="3"/>
      <c r="F72" s="12"/>
      <c r="G72" s="12"/>
      <c r="H72" s="2"/>
      <c r="I72" s="3"/>
      <c r="J72" s="5"/>
      <c r="K72" s="5"/>
      <c r="L72" s="6"/>
      <c r="M72" s="5"/>
      <c r="N72" s="5"/>
      <c r="O72" s="6">
        <f t="shared" si="1"/>
        <v>0</v>
      </c>
      <c r="P72" s="6" t="s">
        <v>22</v>
      </c>
      <c r="Q72" s="6">
        <f>J72*IF(I72="Diaria",#REF!,IF(I72="Quincenal",#REF!,IF(I72="Semestral",#REF!,IF(I72="Trimestral",#REF!,IF(I72="Cuatrimestral",#REF!,IF(I72="Semanal",#REF!,IF(I72="Mensual",#REF!,IF(I72="Anual",#REF!,0))))))))</f>
        <v>0</v>
      </c>
      <c r="R72" s="6">
        <f t="shared" si="2"/>
        <v>0</v>
      </c>
      <c r="S72" s="6" t="e">
        <f>IF(P72="Sí",#REF!,#REF!)</f>
        <v>#REF!</v>
      </c>
      <c r="T72" s="6" t="e">
        <f t="shared" si="3"/>
        <v>#REF!</v>
      </c>
      <c r="U72" s="6" t="e">
        <f>C_BCCR[[#This Row],[Plazas]]/$W$10</f>
        <v>#REF!</v>
      </c>
      <c r="V72" s="15"/>
    </row>
    <row r="73" spans="1:22" x14ac:dyDescent="0.2">
      <c r="A73" s="3"/>
      <c r="B73" s="3"/>
      <c r="C73" s="3"/>
      <c r="D73" s="3"/>
      <c r="E73" s="3"/>
      <c r="F73" s="12"/>
      <c r="G73" s="12"/>
      <c r="H73" s="2"/>
      <c r="I73" s="3"/>
      <c r="J73" s="5"/>
      <c r="K73" s="5"/>
      <c r="L73" s="5"/>
      <c r="M73" s="5"/>
      <c r="N73" s="5"/>
      <c r="O73" s="6">
        <f t="shared" si="1"/>
        <v>0</v>
      </c>
      <c r="P73" s="6" t="s">
        <v>22</v>
      </c>
      <c r="Q73" s="6">
        <f>J73*IF(I73="Diaria",#REF!,IF(I73="Quincenal",#REF!,IF(I73="Semestral",#REF!,IF(I73="Trimestral",#REF!,IF(I73="Cuatrimestral",#REF!,IF(I73="Semanal",#REF!,IF(I73="Mensual",#REF!,IF(I73="Anual",#REF!,0))))))))</f>
        <v>0</v>
      </c>
      <c r="R73" s="6">
        <f t="shared" si="2"/>
        <v>0</v>
      </c>
      <c r="S73" s="6" t="e">
        <f>IF(P73="Sí",#REF!,#REF!)</f>
        <v>#REF!</v>
      </c>
      <c r="T73" s="6" t="e">
        <f t="shared" si="3"/>
        <v>#REF!</v>
      </c>
      <c r="U73" s="6" t="e">
        <f>C_BCCR[[#This Row],[Plazas]]/$W$10</f>
        <v>#REF!</v>
      </c>
      <c r="V73" s="15"/>
    </row>
    <row r="74" spans="1:22" x14ac:dyDescent="0.2">
      <c r="A74" s="3"/>
      <c r="B74" s="3"/>
      <c r="C74" s="3"/>
      <c r="D74" s="3"/>
      <c r="E74" s="3"/>
      <c r="F74" s="12"/>
      <c r="G74" s="12"/>
      <c r="H74" s="2"/>
      <c r="I74" s="3"/>
      <c r="J74" s="5"/>
      <c r="K74" s="5"/>
      <c r="L74" s="5"/>
      <c r="M74" s="5"/>
      <c r="N74" s="5"/>
      <c r="O74" s="6">
        <f t="shared" si="1"/>
        <v>0</v>
      </c>
      <c r="P74" s="6" t="s">
        <v>22</v>
      </c>
      <c r="Q74" s="6">
        <f>J74*IF(I74="Diaria",#REF!,IF(I74="Quincenal",#REF!,IF(I74="Semestral",#REF!,IF(I74="Trimestral",#REF!,IF(I74="Cuatrimestral",#REF!,IF(I74="Semanal",#REF!,IF(I74="Mensual",#REF!,IF(I74="Anual",#REF!,0))))))))</f>
        <v>0</v>
      </c>
      <c r="R74" s="6">
        <f t="shared" si="2"/>
        <v>0</v>
      </c>
      <c r="S74" s="6" t="e">
        <f>IF(P74="Sí",#REF!,#REF!)</f>
        <v>#REF!</v>
      </c>
      <c r="T74" s="6" t="e">
        <f t="shared" si="3"/>
        <v>#REF!</v>
      </c>
      <c r="U74" s="6" t="e">
        <f>C_BCCR[[#This Row],[Plazas]]/$W$10</f>
        <v>#REF!</v>
      </c>
      <c r="V74" s="15"/>
    </row>
    <row r="75" spans="1:22" x14ac:dyDescent="0.2">
      <c r="A75" s="3"/>
      <c r="B75" s="3"/>
      <c r="C75" s="3"/>
      <c r="D75" s="3"/>
      <c r="E75" s="3"/>
      <c r="F75" s="12"/>
      <c r="G75" s="12"/>
      <c r="H75" s="2"/>
      <c r="I75" s="3"/>
      <c r="J75" s="5"/>
      <c r="K75" s="5"/>
      <c r="L75" s="6"/>
      <c r="M75" s="5"/>
      <c r="N75" s="5"/>
      <c r="O75" s="6">
        <f t="shared" si="1"/>
        <v>0</v>
      </c>
      <c r="P75" s="6" t="s">
        <v>22</v>
      </c>
      <c r="Q75" s="6">
        <f>J75*IF(I75="Diaria",#REF!,IF(I75="Quincenal",#REF!,IF(I75="Semestral",#REF!,IF(I75="Trimestral",#REF!,IF(I75="Cuatrimestral",#REF!,IF(I75="Semanal",#REF!,IF(I75="Mensual",#REF!,IF(I75="Anual",#REF!,0))))))))</f>
        <v>0</v>
      </c>
      <c r="R75" s="6">
        <f t="shared" si="2"/>
        <v>0</v>
      </c>
      <c r="S75" s="6" t="e">
        <f>IF(P75="Sí",#REF!,#REF!)</f>
        <v>#REF!</v>
      </c>
      <c r="T75" s="6" t="e">
        <f t="shared" si="3"/>
        <v>#REF!</v>
      </c>
      <c r="U75" s="6" t="e">
        <f>C_BCCR[[#This Row],[Plazas]]/$W$10</f>
        <v>#REF!</v>
      </c>
      <c r="V75" s="15"/>
    </row>
    <row r="76" spans="1:22" x14ac:dyDescent="0.2">
      <c r="A76" s="3"/>
      <c r="B76" s="3"/>
      <c r="C76" s="3"/>
      <c r="D76" s="3"/>
      <c r="E76" s="3"/>
      <c r="F76" s="12"/>
      <c r="G76" s="12"/>
      <c r="H76" s="2"/>
      <c r="I76" s="3"/>
      <c r="J76" s="5"/>
      <c r="K76" s="5"/>
      <c r="L76" s="6"/>
      <c r="M76" s="5"/>
      <c r="N76" s="5"/>
      <c r="O76" s="6">
        <f t="shared" ref="O76:O139" si="4">(K76+(4*L76)+M76)/6</f>
        <v>0</v>
      </c>
      <c r="P76" s="6" t="s">
        <v>22</v>
      </c>
      <c r="Q76" s="6">
        <f>J76*IF(I76="Diaria",#REF!,IF(I76="Quincenal",#REF!,IF(I76="Semestral",#REF!,IF(I76="Trimestral",#REF!,IF(I76="Cuatrimestral",#REF!,IF(I76="Semanal",#REF!,IF(I76="Mensual",#REF!,IF(I76="Anual",#REF!,0))))))))</f>
        <v>0</v>
      </c>
      <c r="R76" s="6">
        <f t="shared" ref="R76:R139" si="5">Q76*O76</f>
        <v>0</v>
      </c>
      <c r="S76" s="6" t="e">
        <f>IF(P76="Sí",#REF!,#REF!)</f>
        <v>#REF!</v>
      </c>
      <c r="T76" s="6" t="e">
        <f t="shared" ref="T76:T139" si="6">R76/S76</f>
        <v>#REF!</v>
      </c>
      <c r="U76" s="6" t="e">
        <f>C_BCCR[[#This Row],[Plazas]]/$W$10</f>
        <v>#REF!</v>
      </c>
      <c r="V76" s="15"/>
    </row>
    <row r="77" spans="1:22" x14ac:dyDescent="0.2">
      <c r="A77" s="3"/>
      <c r="B77" s="3"/>
      <c r="C77" s="3"/>
      <c r="D77" s="3"/>
      <c r="E77" s="3"/>
      <c r="F77" s="12"/>
      <c r="G77" s="12"/>
      <c r="H77" s="2"/>
      <c r="I77" s="3"/>
      <c r="J77" s="5"/>
      <c r="K77" s="5"/>
      <c r="L77" s="5"/>
      <c r="M77" s="5"/>
      <c r="N77" s="5"/>
      <c r="O77" s="6">
        <f t="shared" si="4"/>
        <v>0</v>
      </c>
      <c r="P77" s="6" t="s">
        <v>22</v>
      </c>
      <c r="Q77" s="6">
        <f>J77*IF(I77="Diaria",#REF!,IF(I77="Quincenal",#REF!,IF(I77="Semestral",#REF!,IF(I77="Trimestral",#REF!,IF(I77="Cuatrimestral",#REF!,IF(I77="Semanal",#REF!,IF(I77="Mensual",#REF!,IF(I77="Anual",#REF!,0))))))))</f>
        <v>0</v>
      </c>
      <c r="R77" s="6">
        <f t="shared" si="5"/>
        <v>0</v>
      </c>
      <c r="S77" s="6" t="e">
        <f>IF(P77="Sí",#REF!,#REF!)</f>
        <v>#REF!</v>
      </c>
      <c r="T77" s="6" t="e">
        <f t="shared" si="6"/>
        <v>#REF!</v>
      </c>
      <c r="U77" s="6" t="e">
        <f>C_BCCR[[#This Row],[Plazas]]/$W$10</f>
        <v>#REF!</v>
      </c>
      <c r="V77" s="15"/>
    </row>
    <row r="78" spans="1:22" x14ac:dyDescent="0.2">
      <c r="A78" s="3"/>
      <c r="B78" s="3"/>
      <c r="C78" s="3"/>
      <c r="D78" s="3"/>
      <c r="E78" s="3"/>
      <c r="F78" s="12"/>
      <c r="G78" s="12"/>
      <c r="H78" s="2"/>
      <c r="I78" s="3"/>
      <c r="J78" s="5"/>
      <c r="K78" s="5"/>
      <c r="L78" s="6"/>
      <c r="M78" s="5"/>
      <c r="N78" s="5"/>
      <c r="O78" s="6">
        <f t="shared" si="4"/>
        <v>0</v>
      </c>
      <c r="P78" s="6" t="s">
        <v>22</v>
      </c>
      <c r="Q78" s="6">
        <f>J78*IF(I78="Diaria",#REF!,IF(I78="Quincenal",#REF!,IF(I78="Semestral",#REF!,IF(I78="Trimestral",#REF!,IF(I78="Cuatrimestral",#REF!,IF(I78="Semanal",#REF!,IF(I78="Mensual",#REF!,IF(I78="Anual",#REF!,0))))))))</f>
        <v>0</v>
      </c>
      <c r="R78" s="6">
        <f t="shared" si="5"/>
        <v>0</v>
      </c>
      <c r="S78" s="6" t="e">
        <f>IF(P78="Sí",#REF!,#REF!)</f>
        <v>#REF!</v>
      </c>
      <c r="T78" s="6" t="e">
        <f t="shared" si="6"/>
        <v>#REF!</v>
      </c>
      <c r="U78" s="6" t="e">
        <f>C_BCCR[[#This Row],[Plazas]]/$W$10</f>
        <v>#REF!</v>
      </c>
      <c r="V78" s="15"/>
    </row>
    <row r="79" spans="1:22" x14ac:dyDescent="0.2">
      <c r="A79" s="3"/>
      <c r="B79" s="3"/>
      <c r="C79" s="3"/>
      <c r="D79" s="3"/>
      <c r="E79" s="3"/>
      <c r="F79" s="12"/>
      <c r="G79" s="12"/>
      <c r="H79" s="2"/>
      <c r="I79" s="3"/>
      <c r="J79" s="5"/>
      <c r="K79" s="5"/>
      <c r="L79" s="5"/>
      <c r="M79" s="5"/>
      <c r="N79" s="5"/>
      <c r="O79" s="6">
        <f t="shared" si="4"/>
        <v>0</v>
      </c>
      <c r="P79" s="6" t="s">
        <v>22</v>
      </c>
      <c r="Q79" s="6">
        <f>J79*IF(I79="Diaria",#REF!,IF(I79="Quincenal",#REF!,IF(I79="Semestral",#REF!,IF(I79="Trimestral",#REF!,IF(I79="Cuatrimestral",#REF!,IF(I79="Semanal",#REF!,IF(I79="Mensual",#REF!,IF(I79="Anual",#REF!,0))))))))</f>
        <v>0</v>
      </c>
      <c r="R79" s="6">
        <f t="shared" si="5"/>
        <v>0</v>
      </c>
      <c r="S79" s="6" t="e">
        <f>IF(P79="Sí",#REF!,#REF!)</f>
        <v>#REF!</v>
      </c>
      <c r="T79" s="6" t="e">
        <f t="shared" si="6"/>
        <v>#REF!</v>
      </c>
      <c r="U79" s="6" t="e">
        <f>C_BCCR[[#This Row],[Plazas]]/$W$10</f>
        <v>#REF!</v>
      </c>
      <c r="V79" s="15"/>
    </row>
    <row r="80" spans="1:22" x14ac:dyDescent="0.2">
      <c r="A80" s="3"/>
      <c r="B80" s="3"/>
      <c r="C80" s="3"/>
      <c r="D80" s="3"/>
      <c r="E80" s="3"/>
      <c r="F80" s="12"/>
      <c r="G80" s="12"/>
      <c r="H80" s="2"/>
      <c r="I80" s="3"/>
      <c r="J80" s="5"/>
      <c r="K80" s="5"/>
      <c r="L80" s="5"/>
      <c r="M80" s="5"/>
      <c r="N80" s="5"/>
      <c r="O80" s="6">
        <f t="shared" si="4"/>
        <v>0</v>
      </c>
      <c r="P80" s="6" t="s">
        <v>22</v>
      </c>
      <c r="Q80" s="6">
        <f>J80*IF(I80="Diaria",#REF!,IF(I80="Quincenal",#REF!,IF(I80="Semestral",#REF!,IF(I80="Trimestral",#REF!,IF(I80="Cuatrimestral",#REF!,IF(I80="Semanal",#REF!,IF(I80="Mensual",#REF!,IF(I80="Anual",#REF!,0))))))))</f>
        <v>0</v>
      </c>
      <c r="R80" s="6">
        <f t="shared" si="5"/>
        <v>0</v>
      </c>
      <c r="S80" s="6" t="e">
        <f>IF(P80="Sí",#REF!,#REF!)</f>
        <v>#REF!</v>
      </c>
      <c r="T80" s="6" t="e">
        <f t="shared" si="6"/>
        <v>#REF!</v>
      </c>
      <c r="U80" s="6" t="e">
        <f>C_BCCR[[#This Row],[Plazas]]/$W$10</f>
        <v>#REF!</v>
      </c>
      <c r="V80" s="15"/>
    </row>
    <row r="81" spans="1:22" x14ac:dyDescent="0.2">
      <c r="A81" s="3"/>
      <c r="B81" s="3"/>
      <c r="C81" s="3"/>
      <c r="D81" s="3"/>
      <c r="E81" s="3"/>
      <c r="F81" s="1"/>
      <c r="G81" s="1"/>
      <c r="H81" s="2"/>
      <c r="I81" s="3"/>
      <c r="J81" s="5"/>
      <c r="K81" s="6"/>
      <c r="L81" s="6"/>
      <c r="M81" s="6"/>
      <c r="N81" s="6"/>
      <c r="O81" s="6">
        <f t="shared" si="4"/>
        <v>0</v>
      </c>
      <c r="P81" s="6" t="s">
        <v>22</v>
      </c>
      <c r="Q81" s="6">
        <f>J81*IF(I81="Diaria",#REF!,IF(I81="Quincenal",#REF!,IF(I81="Semestral",#REF!,IF(I81="Trimestral",#REF!,IF(I81="Cuatrimestral",#REF!,IF(I81="Semanal",#REF!,IF(I81="Mensual",#REF!,IF(I81="Anual",#REF!,0))))))))</f>
        <v>0</v>
      </c>
      <c r="R81" s="6">
        <f t="shared" si="5"/>
        <v>0</v>
      </c>
      <c r="S81" s="6" t="e">
        <f>IF(P81="Sí",#REF!,#REF!)</f>
        <v>#REF!</v>
      </c>
      <c r="T81" s="6" t="e">
        <f t="shared" si="6"/>
        <v>#REF!</v>
      </c>
      <c r="U81" s="6" t="e">
        <f>C_BCCR[[#This Row],[Plazas]]/$W$10</f>
        <v>#REF!</v>
      </c>
      <c r="V81" s="15"/>
    </row>
    <row r="82" spans="1:22" x14ac:dyDescent="0.2">
      <c r="A82" s="3"/>
      <c r="B82" s="3"/>
      <c r="C82" s="3"/>
      <c r="D82" s="3"/>
      <c r="E82" s="3"/>
      <c r="F82" s="1"/>
      <c r="G82" s="1"/>
      <c r="H82" s="2"/>
      <c r="I82" s="3"/>
      <c r="J82" s="5"/>
      <c r="K82" s="6"/>
      <c r="L82" s="6"/>
      <c r="M82" s="6"/>
      <c r="N82" s="6"/>
      <c r="O82" s="6">
        <f t="shared" si="4"/>
        <v>0</v>
      </c>
      <c r="P82" s="6" t="s">
        <v>22</v>
      </c>
      <c r="Q82" s="6">
        <f>J82*IF(I82="Diaria",#REF!,IF(I82="Quincenal",#REF!,IF(I82="Semestral",#REF!,IF(I82="Trimestral",#REF!,IF(I82="Cuatrimestral",#REF!,IF(I82="Semanal",#REF!,IF(I82="Mensual",#REF!,IF(I82="Anual",#REF!,0))))))))</f>
        <v>0</v>
      </c>
      <c r="R82" s="6">
        <f t="shared" si="5"/>
        <v>0</v>
      </c>
      <c r="S82" s="6" t="e">
        <f>IF(P82="Sí",#REF!,#REF!)</f>
        <v>#REF!</v>
      </c>
      <c r="T82" s="6" t="e">
        <f t="shared" si="6"/>
        <v>#REF!</v>
      </c>
      <c r="U82" s="6" t="e">
        <f>C_BCCR[[#This Row],[Plazas]]/$W$10</f>
        <v>#REF!</v>
      </c>
      <c r="V82" s="15"/>
    </row>
    <row r="83" spans="1:22" x14ac:dyDescent="0.2">
      <c r="A83" s="3"/>
      <c r="B83" s="3"/>
      <c r="C83" s="3"/>
      <c r="D83" s="3"/>
      <c r="E83" s="3"/>
      <c r="F83" s="1"/>
      <c r="G83" s="1"/>
      <c r="H83" s="2"/>
      <c r="I83" s="3"/>
      <c r="J83" s="5"/>
      <c r="K83" s="6"/>
      <c r="L83" s="6"/>
      <c r="M83" s="6"/>
      <c r="N83" s="6"/>
      <c r="O83" s="6">
        <f t="shared" si="4"/>
        <v>0</v>
      </c>
      <c r="P83" s="6" t="s">
        <v>22</v>
      </c>
      <c r="Q83" s="6">
        <f>J83*IF(I83="Diaria",#REF!,IF(I83="Quincenal",#REF!,IF(I83="Semestral",#REF!,IF(I83="Trimestral",#REF!,IF(I83="Cuatrimestral",#REF!,IF(I83="Semanal",#REF!,IF(I83="Mensual",#REF!,IF(I83="Anual",#REF!,0))))))))</f>
        <v>0</v>
      </c>
      <c r="R83" s="6">
        <f t="shared" si="5"/>
        <v>0</v>
      </c>
      <c r="S83" s="6" t="e">
        <f>IF(P83="Sí",#REF!,#REF!)</f>
        <v>#REF!</v>
      </c>
      <c r="T83" s="6" t="e">
        <f t="shared" si="6"/>
        <v>#REF!</v>
      </c>
      <c r="U83" s="6" t="e">
        <f>C_BCCR[[#This Row],[Plazas]]/$W$10</f>
        <v>#REF!</v>
      </c>
      <c r="V83" s="15"/>
    </row>
    <row r="84" spans="1:22" x14ac:dyDescent="0.2">
      <c r="A84" s="3"/>
      <c r="B84" s="3"/>
      <c r="C84" s="3"/>
      <c r="D84" s="3"/>
      <c r="E84" s="3"/>
      <c r="F84" s="1"/>
      <c r="G84" s="1"/>
      <c r="H84" s="2"/>
      <c r="I84" s="3"/>
      <c r="J84" s="5"/>
      <c r="K84" s="6"/>
      <c r="L84" s="6"/>
      <c r="M84" s="6"/>
      <c r="N84" s="6"/>
      <c r="O84" s="6">
        <f t="shared" si="4"/>
        <v>0</v>
      </c>
      <c r="P84" s="6" t="s">
        <v>22</v>
      </c>
      <c r="Q84" s="6">
        <f>J84*IF(I84="Diaria",#REF!,IF(I84="Quincenal",#REF!,IF(I84="Semestral",#REF!,IF(I84="Trimestral",#REF!,IF(I84="Cuatrimestral",#REF!,IF(I84="Semanal",#REF!,IF(I84="Mensual",#REF!,IF(I84="Anual",#REF!,0))))))))</f>
        <v>0</v>
      </c>
      <c r="R84" s="6">
        <f t="shared" si="5"/>
        <v>0</v>
      </c>
      <c r="S84" s="6" t="e">
        <f>IF(P84="Sí",#REF!,#REF!)</f>
        <v>#REF!</v>
      </c>
      <c r="T84" s="6" t="e">
        <f t="shared" si="6"/>
        <v>#REF!</v>
      </c>
      <c r="U84" s="6" t="e">
        <f>C_BCCR[[#This Row],[Plazas]]/$W$10</f>
        <v>#REF!</v>
      </c>
      <c r="V84" s="15"/>
    </row>
    <row r="85" spans="1:22" x14ac:dyDescent="0.2">
      <c r="A85" s="3"/>
      <c r="B85" s="3"/>
      <c r="C85" s="3"/>
      <c r="D85" s="3"/>
      <c r="E85" s="3"/>
      <c r="F85" s="1"/>
      <c r="G85" s="1"/>
      <c r="H85" s="2"/>
      <c r="I85" s="3"/>
      <c r="J85" s="5"/>
      <c r="K85" s="6"/>
      <c r="L85" s="6"/>
      <c r="M85" s="6"/>
      <c r="N85" s="6"/>
      <c r="O85" s="6">
        <f t="shared" si="4"/>
        <v>0</v>
      </c>
      <c r="P85" s="6" t="s">
        <v>22</v>
      </c>
      <c r="Q85" s="6">
        <f>J85*IF(I85="Diaria",#REF!,IF(I85="Quincenal",#REF!,IF(I85="Semestral",#REF!,IF(I85="Trimestral",#REF!,IF(I85="Cuatrimestral",#REF!,IF(I85="Semanal",#REF!,IF(I85="Mensual",#REF!,IF(I85="Anual",#REF!,0))))))))</f>
        <v>0</v>
      </c>
      <c r="R85" s="6">
        <f t="shared" si="5"/>
        <v>0</v>
      </c>
      <c r="S85" s="6" t="e">
        <f>IF(P85="Sí",#REF!,#REF!)</f>
        <v>#REF!</v>
      </c>
      <c r="T85" s="6" t="e">
        <f t="shared" si="6"/>
        <v>#REF!</v>
      </c>
      <c r="U85" s="6" t="e">
        <f>C_BCCR[[#This Row],[Plazas]]/$W$10</f>
        <v>#REF!</v>
      </c>
      <c r="V85" s="15"/>
    </row>
    <row r="86" spans="1:22" x14ac:dyDescent="0.2">
      <c r="A86" s="3"/>
      <c r="B86" s="3"/>
      <c r="C86" s="3"/>
      <c r="D86" s="3"/>
      <c r="E86" s="3"/>
      <c r="F86" s="1"/>
      <c r="G86" s="1"/>
      <c r="H86" s="2"/>
      <c r="I86" s="3"/>
      <c r="J86" s="5"/>
      <c r="K86" s="6"/>
      <c r="L86" s="6"/>
      <c r="M86" s="6"/>
      <c r="N86" s="6"/>
      <c r="O86" s="6">
        <f t="shared" si="4"/>
        <v>0</v>
      </c>
      <c r="P86" s="6" t="s">
        <v>22</v>
      </c>
      <c r="Q86" s="6">
        <f>J86*IF(I86="Diaria",#REF!,IF(I86="Quincenal",#REF!,IF(I86="Semestral",#REF!,IF(I86="Trimestral",#REF!,IF(I86="Cuatrimestral",#REF!,IF(I86="Semanal",#REF!,IF(I86="Mensual",#REF!,IF(I86="Anual",#REF!,0))))))))</f>
        <v>0</v>
      </c>
      <c r="R86" s="6">
        <f t="shared" si="5"/>
        <v>0</v>
      </c>
      <c r="S86" s="6" t="e">
        <f>IF(P86="Sí",#REF!,#REF!)</f>
        <v>#REF!</v>
      </c>
      <c r="T86" s="6" t="e">
        <f t="shared" si="6"/>
        <v>#REF!</v>
      </c>
      <c r="U86" s="6" t="e">
        <f>C_BCCR[[#This Row],[Plazas]]/$W$10</f>
        <v>#REF!</v>
      </c>
      <c r="V86" s="15"/>
    </row>
    <row r="87" spans="1:22" x14ac:dyDescent="0.2">
      <c r="A87" s="3"/>
      <c r="B87" s="3"/>
      <c r="C87" s="3"/>
      <c r="D87" s="3"/>
      <c r="E87" s="3"/>
      <c r="F87" s="1"/>
      <c r="G87" s="1"/>
      <c r="H87" s="2"/>
      <c r="I87" s="3"/>
      <c r="J87" s="5"/>
      <c r="K87" s="6"/>
      <c r="L87" s="6"/>
      <c r="M87" s="6"/>
      <c r="N87" s="6"/>
      <c r="O87" s="6">
        <f t="shared" si="4"/>
        <v>0</v>
      </c>
      <c r="P87" s="6" t="s">
        <v>22</v>
      </c>
      <c r="Q87" s="6">
        <f>J87*IF(I87="Diaria",#REF!,IF(I87="Quincenal",#REF!,IF(I87="Semestral",#REF!,IF(I87="Trimestral",#REF!,IF(I87="Cuatrimestral",#REF!,IF(I87="Semanal",#REF!,IF(I87="Mensual",#REF!,IF(I87="Anual",#REF!,0))))))))</f>
        <v>0</v>
      </c>
      <c r="R87" s="6">
        <f t="shared" si="5"/>
        <v>0</v>
      </c>
      <c r="S87" s="6" t="e">
        <f>IF(P87="Sí",#REF!,#REF!)</f>
        <v>#REF!</v>
      </c>
      <c r="T87" s="6" t="e">
        <f t="shared" si="6"/>
        <v>#REF!</v>
      </c>
      <c r="U87" s="6" t="e">
        <f>C_BCCR[[#This Row],[Plazas]]/$W$10</f>
        <v>#REF!</v>
      </c>
      <c r="V87" s="15"/>
    </row>
    <row r="88" spans="1:22" x14ac:dyDescent="0.2">
      <c r="A88" s="3"/>
      <c r="B88" s="3"/>
      <c r="C88" s="3"/>
      <c r="D88" s="3"/>
      <c r="E88" s="3"/>
      <c r="F88" s="1"/>
      <c r="G88" s="1"/>
      <c r="H88" s="2"/>
      <c r="I88" s="3"/>
      <c r="J88" s="5"/>
      <c r="K88" s="6"/>
      <c r="L88" s="6"/>
      <c r="M88" s="6"/>
      <c r="N88" s="6"/>
      <c r="O88" s="6">
        <f t="shared" si="4"/>
        <v>0</v>
      </c>
      <c r="P88" s="6" t="s">
        <v>22</v>
      </c>
      <c r="Q88" s="6">
        <f>J88*IF(I88="Diaria",#REF!,IF(I88="Quincenal",#REF!,IF(I88="Semestral",#REF!,IF(I88="Trimestral",#REF!,IF(I88="Cuatrimestral",#REF!,IF(I88="Semanal",#REF!,IF(I88="Mensual",#REF!,IF(I88="Anual",#REF!,0))))))))</f>
        <v>0</v>
      </c>
      <c r="R88" s="6">
        <f t="shared" si="5"/>
        <v>0</v>
      </c>
      <c r="S88" s="6" t="e">
        <f>IF(P88="Sí",#REF!,#REF!)</f>
        <v>#REF!</v>
      </c>
      <c r="T88" s="6" t="e">
        <f t="shared" si="6"/>
        <v>#REF!</v>
      </c>
      <c r="U88" s="6" t="e">
        <f>C_BCCR[[#This Row],[Plazas]]/$W$10</f>
        <v>#REF!</v>
      </c>
      <c r="V88" s="15"/>
    </row>
    <row r="89" spans="1:22" x14ac:dyDescent="0.2">
      <c r="A89" s="3"/>
      <c r="B89" s="3"/>
      <c r="C89" s="3"/>
      <c r="D89" s="3"/>
      <c r="E89" s="3"/>
      <c r="F89" s="1"/>
      <c r="G89" s="1"/>
      <c r="H89" s="2"/>
      <c r="I89" s="3"/>
      <c r="J89" s="5"/>
      <c r="K89" s="6"/>
      <c r="L89" s="6"/>
      <c r="M89" s="6"/>
      <c r="N89" s="6"/>
      <c r="O89" s="6">
        <f t="shared" si="4"/>
        <v>0</v>
      </c>
      <c r="P89" s="6" t="s">
        <v>22</v>
      </c>
      <c r="Q89" s="6">
        <f>J89*IF(I89="Diaria",#REF!,IF(I89="Quincenal",#REF!,IF(I89="Semestral",#REF!,IF(I89="Trimestral",#REF!,IF(I89="Cuatrimestral",#REF!,IF(I89="Semanal",#REF!,IF(I89="Mensual",#REF!,IF(I89="Anual",#REF!,0))))))))</f>
        <v>0</v>
      </c>
      <c r="R89" s="6">
        <f t="shared" si="5"/>
        <v>0</v>
      </c>
      <c r="S89" s="6" t="e">
        <f>IF(P89="Sí",#REF!,#REF!)</f>
        <v>#REF!</v>
      </c>
      <c r="T89" s="6" t="e">
        <f t="shared" si="6"/>
        <v>#REF!</v>
      </c>
      <c r="U89" s="6" t="e">
        <f>C_BCCR[[#This Row],[Plazas]]/$W$10</f>
        <v>#REF!</v>
      </c>
      <c r="V89" s="15"/>
    </row>
    <row r="90" spans="1:22" x14ac:dyDescent="0.2">
      <c r="A90" s="3"/>
      <c r="B90" s="3"/>
      <c r="C90" s="3"/>
      <c r="D90" s="3"/>
      <c r="E90" s="3"/>
      <c r="F90" s="1"/>
      <c r="G90" s="1"/>
      <c r="H90" s="2"/>
      <c r="I90" s="3"/>
      <c r="J90" s="5"/>
      <c r="K90" s="6"/>
      <c r="L90" s="6"/>
      <c r="M90" s="6"/>
      <c r="N90" s="6"/>
      <c r="O90" s="6">
        <f t="shared" si="4"/>
        <v>0</v>
      </c>
      <c r="P90" s="6" t="s">
        <v>22</v>
      </c>
      <c r="Q90" s="6">
        <f>J90*IF(I90="Diaria",#REF!,IF(I90="Quincenal",#REF!,IF(I90="Semestral",#REF!,IF(I90="Trimestral",#REF!,IF(I90="Cuatrimestral",#REF!,IF(I90="Semanal",#REF!,IF(I90="Mensual",#REF!,IF(I90="Anual",#REF!,0))))))))</f>
        <v>0</v>
      </c>
      <c r="R90" s="6">
        <f t="shared" si="5"/>
        <v>0</v>
      </c>
      <c r="S90" s="6" t="e">
        <f>IF(P90="Sí",#REF!,#REF!)</f>
        <v>#REF!</v>
      </c>
      <c r="T90" s="6" t="e">
        <f t="shared" si="6"/>
        <v>#REF!</v>
      </c>
      <c r="U90" s="6" t="e">
        <f>C_BCCR[[#This Row],[Plazas]]/$W$10</f>
        <v>#REF!</v>
      </c>
      <c r="V90" s="15"/>
    </row>
    <row r="91" spans="1:22" x14ac:dyDescent="0.2">
      <c r="A91" s="3"/>
      <c r="B91" s="3"/>
      <c r="C91" s="3"/>
      <c r="D91" s="3"/>
      <c r="E91" s="3"/>
      <c r="F91" s="1"/>
      <c r="G91" s="1"/>
      <c r="H91" s="2"/>
      <c r="I91" s="3"/>
      <c r="J91" s="5"/>
      <c r="K91" s="6"/>
      <c r="L91" s="6"/>
      <c r="M91" s="6"/>
      <c r="N91" s="6"/>
      <c r="O91" s="6">
        <f t="shared" si="4"/>
        <v>0</v>
      </c>
      <c r="P91" s="6" t="s">
        <v>22</v>
      </c>
      <c r="Q91" s="6">
        <f>J91*IF(I91="Diaria",#REF!,IF(I91="Quincenal",#REF!,IF(I91="Semestral",#REF!,IF(I91="Trimestral",#REF!,IF(I91="Cuatrimestral",#REF!,IF(I91="Semanal",#REF!,IF(I91="Mensual",#REF!,IF(I91="Anual",#REF!,0))))))))</f>
        <v>0</v>
      </c>
      <c r="R91" s="6">
        <f t="shared" si="5"/>
        <v>0</v>
      </c>
      <c r="S91" s="6" t="e">
        <f>IF(P91="Sí",#REF!,#REF!)</f>
        <v>#REF!</v>
      </c>
      <c r="T91" s="6" t="e">
        <f t="shared" si="6"/>
        <v>#REF!</v>
      </c>
      <c r="U91" s="6" t="e">
        <f>C_BCCR[[#This Row],[Plazas]]/$W$10</f>
        <v>#REF!</v>
      </c>
      <c r="V91" s="15"/>
    </row>
    <row r="92" spans="1:22" x14ac:dyDescent="0.2">
      <c r="A92" s="3"/>
      <c r="B92" s="3"/>
      <c r="C92" s="3"/>
      <c r="D92" s="3"/>
      <c r="E92" s="3"/>
      <c r="F92" s="1"/>
      <c r="G92" s="1"/>
      <c r="H92" s="2"/>
      <c r="I92" s="3"/>
      <c r="J92" s="5"/>
      <c r="K92" s="6"/>
      <c r="L92" s="6"/>
      <c r="M92" s="6"/>
      <c r="N92" s="6"/>
      <c r="O92" s="6">
        <f t="shared" si="4"/>
        <v>0</v>
      </c>
      <c r="P92" s="6" t="s">
        <v>22</v>
      </c>
      <c r="Q92" s="6">
        <f>J92*IF(I92="Diaria",#REF!,IF(I92="Quincenal",#REF!,IF(I92="Semestral",#REF!,IF(I92="Trimestral",#REF!,IF(I92="Cuatrimestral",#REF!,IF(I92="Semanal",#REF!,IF(I92="Mensual",#REF!,IF(I92="Anual",#REF!,0))))))))</f>
        <v>0</v>
      </c>
      <c r="R92" s="6">
        <f t="shared" si="5"/>
        <v>0</v>
      </c>
      <c r="S92" s="6" t="e">
        <f>IF(P92="Sí",#REF!,#REF!)</f>
        <v>#REF!</v>
      </c>
      <c r="T92" s="6" t="e">
        <f t="shared" si="6"/>
        <v>#REF!</v>
      </c>
      <c r="U92" s="6" t="e">
        <f>C_BCCR[[#This Row],[Plazas]]/$W$10</f>
        <v>#REF!</v>
      </c>
      <c r="V92" s="15"/>
    </row>
    <row r="93" spans="1:22" x14ac:dyDescent="0.2">
      <c r="A93" s="3"/>
      <c r="B93" s="3"/>
      <c r="C93" s="3"/>
      <c r="D93" s="3"/>
      <c r="E93" s="3"/>
      <c r="F93" s="1"/>
      <c r="G93" s="1"/>
      <c r="H93" s="2"/>
      <c r="I93" s="3"/>
      <c r="J93" s="5"/>
      <c r="K93" s="6"/>
      <c r="L93" s="6"/>
      <c r="M93" s="6"/>
      <c r="N93" s="6"/>
      <c r="O93" s="6">
        <f t="shared" si="4"/>
        <v>0</v>
      </c>
      <c r="P93" s="6" t="s">
        <v>22</v>
      </c>
      <c r="Q93" s="6">
        <f>J93*IF(I93="Diaria",#REF!,IF(I93="Quincenal",#REF!,IF(I93="Semestral",#REF!,IF(I93="Trimestral",#REF!,IF(I93="Cuatrimestral",#REF!,IF(I93="Semanal",#REF!,IF(I93="Mensual",#REF!,IF(I93="Anual",#REF!,0))))))))</f>
        <v>0</v>
      </c>
      <c r="R93" s="6">
        <f t="shared" si="5"/>
        <v>0</v>
      </c>
      <c r="S93" s="6" t="e">
        <f>IF(P93="Sí",#REF!,#REF!)</f>
        <v>#REF!</v>
      </c>
      <c r="T93" s="6" t="e">
        <f t="shared" si="6"/>
        <v>#REF!</v>
      </c>
      <c r="U93" s="6" t="e">
        <f>C_BCCR[[#This Row],[Plazas]]/$W$10</f>
        <v>#REF!</v>
      </c>
      <c r="V93" s="15"/>
    </row>
    <row r="94" spans="1:22" x14ac:dyDescent="0.2">
      <c r="A94" s="3"/>
      <c r="B94" s="3"/>
      <c r="C94" s="3"/>
      <c r="D94" s="3"/>
      <c r="E94" s="3"/>
      <c r="F94" s="1"/>
      <c r="G94" s="1"/>
      <c r="H94" s="2"/>
      <c r="I94" s="3"/>
      <c r="J94" s="5"/>
      <c r="K94" s="6"/>
      <c r="L94" s="6"/>
      <c r="M94" s="6"/>
      <c r="N94" s="6"/>
      <c r="O94" s="6">
        <f t="shared" si="4"/>
        <v>0</v>
      </c>
      <c r="P94" s="6" t="s">
        <v>22</v>
      </c>
      <c r="Q94" s="6">
        <f>J94*IF(I94="Diaria",#REF!,IF(I94="Quincenal",#REF!,IF(I94="Semestral",#REF!,IF(I94="Trimestral",#REF!,IF(I94="Cuatrimestral",#REF!,IF(I94="Semanal",#REF!,IF(I94="Mensual",#REF!,IF(I94="Anual",#REF!,0))))))))</f>
        <v>0</v>
      </c>
      <c r="R94" s="6">
        <f t="shared" si="5"/>
        <v>0</v>
      </c>
      <c r="S94" s="6" t="e">
        <f>IF(P94="Sí",#REF!,#REF!)</f>
        <v>#REF!</v>
      </c>
      <c r="T94" s="6" t="e">
        <f t="shared" si="6"/>
        <v>#REF!</v>
      </c>
      <c r="U94" s="6" t="e">
        <f>C_BCCR[[#This Row],[Plazas]]/$W$10</f>
        <v>#REF!</v>
      </c>
      <c r="V94" s="15"/>
    </row>
    <row r="95" spans="1:22" x14ac:dyDescent="0.2">
      <c r="A95" s="3"/>
      <c r="B95" s="3"/>
      <c r="C95" s="3"/>
      <c r="D95" s="3"/>
      <c r="E95" s="3"/>
      <c r="F95" s="1"/>
      <c r="G95" s="1"/>
      <c r="H95" s="2"/>
      <c r="I95" s="3"/>
      <c r="J95" s="5"/>
      <c r="K95" s="6"/>
      <c r="L95" s="6"/>
      <c r="M95" s="6"/>
      <c r="N95" s="6"/>
      <c r="O95" s="6">
        <f t="shared" si="4"/>
        <v>0</v>
      </c>
      <c r="P95" s="6" t="s">
        <v>22</v>
      </c>
      <c r="Q95" s="6">
        <f>J95*IF(I95="Diaria",#REF!,IF(I95="Quincenal",#REF!,IF(I95="Semestral",#REF!,IF(I95="Trimestral",#REF!,IF(I95="Cuatrimestral",#REF!,IF(I95="Semanal",#REF!,IF(I95="Mensual",#REF!,IF(I95="Anual",#REF!,0))))))))</f>
        <v>0</v>
      </c>
      <c r="R95" s="6">
        <f t="shared" si="5"/>
        <v>0</v>
      </c>
      <c r="S95" s="6" t="e">
        <f>IF(P95="Sí",#REF!,#REF!)</f>
        <v>#REF!</v>
      </c>
      <c r="T95" s="6" t="e">
        <f t="shared" si="6"/>
        <v>#REF!</v>
      </c>
      <c r="U95" s="6" t="e">
        <f>C_BCCR[[#This Row],[Plazas]]/$W$10</f>
        <v>#REF!</v>
      </c>
      <c r="V95" s="15"/>
    </row>
    <row r="96" spans="1:22" x14ac:dyDescent="0.2">
      <c r="A96" s="3"/>
      <c r="B96" s="3"/>
      <c r="C96" s="3"/>
      <c r="D96" s="3"/>
      <c r="E96" s="3"/>
      <c r="F96" s="1"/>
      <c r="G96" s="1"/>
      <c r="H96" s="2"/>
      <c r="I96" s="3"/>
      <c r="J96" s="5"/>
      <c r="K96" s="6"/>
      <c r="L96" s="6"/>
      <c r="M96" s="6"/>
      <c r="N96" s="6"/>
      <c r="O96" s="6">
        <f t="shared" si="4"/>
        <v>0</v>
      </c>
      <c r="P96" s="6" t="s">
        <v>22</v>
      </c>
      <c r="Q96" s="6">
        <f>J96*IF(I96="Diaria",#REF!,IF(I96="Quincenal",#REF!,IF(I96="Semestral",#REF!,IF(I96="Trimestral",#REF!,IF(I96="Cuatrimestral",#REF!,IF(I96="Semanal",#REF!,IF(I96="Mensual",#REF!,IF(I96="Anual",#REF!,0))))))))</f>
        <v>0</v>
      </c>
      <c r="R96" s="6">
        <f t="shared" si="5"/>
        <v>0</v>
      </c>
      <c r="S96" s="6" t="e">
        <f>IF(P96="Sí",#REF!,#REF!)</f>
        <v>#REF!</v>
      </c>
      <c r="T96" s="6" t="e">
        <f t="shared" si="6"/>
        <v>#REF!</v>
      </c>
      <c r="U96" s="6" t="e">
        <f>C_BCCR[[#This Row],[Plazas]]/$W$10</f>
        <v>#REF!</v>
      </c>
      <c r="V96" s="15"/>
    </row>
    <row r="97" spans="1:22" x14ac:dyDescent="0.2">
      <c r="A97" s="3"/>
      <c r="B97" s="3"/>
      <c r="C97" s="3"/>
      <c r="D97" s="3"/>
      <c r="E97" s="3"/>
      <c r="F97" s="4"/>
      <c r="G97" s="4"/>
      <c r="H97" s="2"/>
      <c r="I97" s="3"/>
      <c r="J97" s="5"/>
      <c r="K97" s="6"/>
      <c r="L97" s="6"/>
      <c r="M97" s="6"/>
      <c r="N97" s="6"/>
      <c r="O97" s="6">
        <f t="shared" si="4"/>
        <v>0</v>
      </c>
      <c r="P97" s="6" t="s">
        <v>22</v>
      </c>
      <c r="Q97" s="6">
        <f>J97*IF(I97="Diaria",#REF!,IF(I97="Quincenal",#REF!,IF(I97="Semestral",#REF!,IF(I97="Trimestral",#REF!,IF(I97="Cuatrimestral",#REF!,IF(I97="Semanal",#REF!,IF(I97="Mensual",#REF!,IF(I97="Anual",#REF!,0))))))))</f>
        <v>0</v>
      </c>
      <c r="R97" s="6">
        <f t="shared" si="5"/>
        <v>0</v>
      </c>
      <c r="S97" s="6" t="e">
        <f>IF(P97="Sí",#REF!,#REF!)</f>
        <v>#REF!</v>
      </c>
      <c r="T97" s="6" t="e">
        <f t="shared" si="6"/>
        <v>#REF!</v>
      </c>
      <c r="U97" s="6" t="e">
        <f>C_BCCR[[#This Row],[Plazas]]/$W$10</f>
        <v>#REF!</v>
      </c>
      <c r="V97" s="15"/>
    </row>
    <row r="98" spans="1:22" x14ac:dyDescent="0.2">
      <c r="A98" s="3"/>
      <c r="B98" s="3"/>
      <c r="C98" s="3"/>
      <c r="D98" s="3"/>
      <c r="E98" s="3"/>
      <c r="F98" s="4"/>
      <c r="G98" s="4"/>
      <c r="H98" s="2"/>
      <c r="I98" s="3"/>
      <c r="J98" s="5"/>
      <c r="K98" s="6"/>
      <c r="L98" s="6"/>
      <c r="M98" s="6"/>
      <c r="N98" s="6"/>
      <c r="O98" s="6">
        <f t="shared" si="4"/>
        <v>0</v>
      </c>
      <c r="P98" s="6" t="s">
        <v>22</v>
      </c>
      <c r="Q98" s="6">
        <f>J98*IF(I98="Diaria",#REF!,IF(I98="Quincenal",#REF!,IF(I98="Semestral",#REF!,IF(I98="Trimestral",#REF!,IF(I98="Cuatrimestral",#REF!,IF(I98="Semanal",#REF!,IF(I98="Mensual",#REF!,IF(I98="Anual",#REF!,0))))))))</f>
        <v>0</v>
      </c>
      <c r="R98" s="6">
        <f t="shared" si="5"/>
        <v>0</v>
      </c>
      <c r="S98" s="6" t="e">
        <f>IF(P98="Sí",#REF!,#REF!)</f>
        <v>#REF!</v>
      </c>
      <c r="T98" s="6" t="e">
        <f t="shared" si="6"/>
        <v>#REF!</v>
      </c>
      <c r="U98" s="6" t="e">
        <f>C_BCCR[[#This Row],[Plazas]]/$W$10</f>
        <v>#REF!</v>
      </c>
      <c r="V98" s="15"/>
    </row>
    <row r="99" spans="1:22" x14ac:dyDescent="0.2">
      <c r="A99" s="3"/>
      <c r="B99" s="3"/>
      <c r="C99" s="3"/>
      <c r="D99" s="3"/>
      <c r="E99" s="3"/>
      <c r="F99" s="4"/>
      <c r="G99" s="4"/>
      <c r="H99" s="2"/>
      <c r="I99" s="3"/>
      <c r="J99" s="5"/>
      <c r="K99" s="6"/>
      <c r="L99" s="6"/>
      <c r="M99" s="6"/>
      <c r="N99" s="6"/>
      <c r="O99" s="6">
        <f t="shared" si="4"/>
        <v>0</v>
      </c>
      <c r="P99" s="6" t="s">
        <v>22</v>
      </c>
      <c r="Q99" s="6">
        <f>J99*IF(I99="Diaria",#REF!,IF(I99="Quincenal",#REF!,IF(I99="Semestral",#REF!,IF(I99="Trimestral",#REF!,IF(I99="Cuatrimestral",#REF!,IF(I99="Semanal",#REF!,IF(I99="Mensual",#REF!,IF(I99="Anual",#REF!,0))))))))</f>
        <v>0</v>
      </c>
      <c r="R99" s="6">
        <f t="shared" si="5"/>
        <v>0</v>
      </c>
      <c r="S99" s="6" t="e">
        <f>IF(P99="Sí",#REF!,#REF!)</f>
        <v>#REF!</v>
      </c>
      <c r="T99" s="6" t="e">
        <f t="shared" si="6"/>
        <v>#REF!</v>
      </c>
      <c r="U99" s="6" t="e">
        <f>C_BCCR[[#This Row],[Plazas]]/$W$10</f>
        <v>#REF!</v>
      </c>
      <c r="V99" s="15"/>
    </row>
    <row r="100" spans="1:22" x14ac:dyDescent="0.2">
      <c r="A100" s="3"/>
      <c r="B100" s="3"/>
      <c r="C100" s="3"/>
      <c r="D100" s="3"/>
      <c r="E100" s="3"/>
      <c r="F100" s="4"/>
      <c r="G100" s="4"/>
      <c r="H100" s="2"/>
      <c r="I100" s="3"/>
      <c r="J100" s="5"/>
      <c r="K100" s="6"/>
      <c r="L100" s="6"/>
      <c r="M100" s="6"/>
      <c r="N100" s="6"/>
      <c r="O100" s="6">
        <f t="shared" si="4"/>
        <v>0</v>
      </c>
      <c r="P100" s="6" t="s">
        <v>22</v>
      </c>
      <c r="Q100" s="6">
        <f>J100*IF(I100="Diaria",#REF!,IF(I100="Quincenal",#REF!,IF(I100="Semestral",#REF!,IF(I100="Trimestral",#REF!,IF(I100="Cuatrimestral",#REF!,IF(I100="Semanal",#REF!,IF(I100="Mensual",#REF!,IF(I100="Anual",#REF!,0))))))))</f>
        <v>0</v>
      </c>
      <c r="R100" s="6">
        <f t="shared" si="5"/>
        <v>0</v>
      </c>
      <c r="S100" s="6" t="e">
        <f>IF(P100="Sí",#REF!,#REF!)</f>
        <v>#REF!</v>
      </c>
      <c r="T100" s="6" t="e">
        <f t="shared" si="6"/>
        <v>#REF!</v>
      </c>
      <c r="U100" s="6" t="e">
        <f>C_BCCR[[#This Row],[Plazas]]/$W$10</f>
        <v>#REF!</v>
      </c>
      <c r="V100" s="15"/>
    </row>
    <row r="101" spans="1:22" x14ac:dyDescent="0.2">
      <c r="A101" s="3"/>
      <c r="B101" s="3"/>
      <c r="C101" s="3"/>
      <c r="D101" s="3"/>
      <c r="E101" s="3"/>
      <c r="F101" s="4"/>
      <c r="G101" s="4"/>
      <c r="H101" s="2"/>
      <c r="I101" s="3"/>
      <c r="J101" s="5"/>
      <c r="K101" s="14"/>
      <c r="L101" s="14"/>
      <c r="M101" s="14"/>
      <c r="N101" s="14"/>
      <c r="O101" s="6">
        <f t="shared" si="4"/>
        <v>0</v>
      </c>
      <c r="P101" s="6" t="s">
        <v>22</v>
      </c>
      <c r="Q101" s="6">
        <f>J101*IF(I101="Diaria",#REF!,IF(I101="Quincenal",#REF!,IF(I101="Semestral",#REF!,IF(I101="Trimestral",#REF!,IF(I101="Cuatrimestral",#REF!,IF(I101="Semanal",#REF!,IF(I101="Mensual",#REF!,IF(I101="Anual",#REF!,0))))))))</f>
        <v>0</v>
      </c>
      <c r="R101" s="6">
        <f t="shared" si="5"/>
        <v>0</v>
      </c>
      <c r="S101" s="6" t="e">
        <f>IF(P101="Sí",#REF!,#REF!)</f>
        <v>#REF!</v>
      </c>
      <c r="T101" s="6" t="e">
        <f t="shared" si="6"/>
        <v>#REF!</v>
      </c>
      <c r="U101" s="6" t="e">
        <f>C_BCCR[[#This Row],[Plazas]]/$W$10</f>
        <v>#REF!</v>
      </c>
      <c r="V101" s="15"/>
    </row>
    <row r="102" spans="1:22" x14ac:dyDescent="0.2">
      <c r="A102" s="3"/>
      <c r="B102" s="3"/>
      <c r="C102" s="3"/>
      <c r="D102" s="3"/>
      <c r="E102" s="3"/>
      <c r="F102" s="4"/>
      <c r="G102" s="4"/>
      <c r="H102" s="2"/>
      <c r="I102" s="3"/>
      <c r="J102" s="5"/>
      <c r="K102" s="6"/>
      <c r="L102" s="6"/>
      <c r="M102" s="6"/>
      <c r="N102" s="6"/>
      <c r="O102" s="6">
        <f t="shared" si="4"/>
        <v>0</v>
      </c>
      <c r="P102" s="6" t="s">
        <v>22</v>
      </c>
      <c r="Q102" s="6">
        <f>J102*IF(I102="Diaria",#REF!,IF(I102="Quincenal",#REF!,IF(I102="Semestral",#REF!,IF(I102="Trimestral",#REF!,IF(I102="Cuatrimestral",#REF!,IF(I102="Semanal",#REF!,IF(I102="Mensual",#REF!,IF(I102="Anual",#REF!,0))))))))</f>
        <v>0</v>
      </c>
      <c r="R102" s="6">
        <f t="shared" si="5"/>
        <v>0</v>
      </c>
      <c r="S102" s="6" t="e">
        <f>IF(P102="Sí",#REF!,#REF!)</f>
        <v>#REF!</v>
      </c>
      <c r="T102" s="6" t="e">
        <f t="shared" si="6"/>
        <v>#REF!</v>
      </c>
      <c r="U102" s="6" t="e">
        <f>C_BCCR[[#This Row],[Plazas]]/$W$10</f>
        <v>#REF!</v>
      </c>
      <c r="V102" s="15"/>
    </row>
    <row r="103" spans="1:22" x14ac:dyDescent="0.2">
      <c r="A103" s="3"/>
      <c r="B103" s="3"/>
      <c r="C103" s="3"/>
      <c r="D103" s="3"/>
      <c r="E103" s="3"/>
      <c r="F103" s="4"/>
      <c r="G103" s="4"/>
      <c r="H103" s="2"/>
      <c r="I103" s="3"/>
      <c r="J103" s="5"/>
      <c r="K103" s="6"/>
      <c r="L103" s="6"/>
      <c r="M103" s="6"/>
      <c r="N103" s="6"/>
      <c r="O103" s="6">
        <f t="shared" si="4"/>
        <v>0</v>
      </c>
      <c r="P103" s="6" t="s">
        <v>22</v>
      </c>
      <c r="Q103" s="6">
        <f>J103*IF(I103="Diaria",#REF!,IF(I103="Quincenal",#REF!,IF(I103="Semestral",#REF!,IF(I103="Trimestral",#REF!,IF(I103="Cuatrimestral",#REF!,IF(I103="Semanal",#REF!,IF(I103="Mensual",#REF!,IF(I103="Anual",#REF!,0))))))))</f>
        <v>0</v>
      </c>
      <c r="R103" s="6">
        <f t="shared" si="5"/>
        <v>0</v>
      </c>
      <c r="S103" s="6" t="e">
        <f>IF(P103="Sí",#REF!,#REF!)</f>
        <v>#REF!</v>
      </c>
      <c r="T103" s="6" t="e">
        <f t="shared" si="6"/>
        <v>#REF!</v>
      </c>
      <c r="U103" s="6" t="e">
        <f>C_BCCR[[#This Row],[Plazas]]/$W$10</f>
        <v>#REF!</v>
      </c>
      <c r="V103" s="15"/>
    </row>
    <row r="104" spans="1:22" x14ac:dyDescent="0.2">
      <c r="A104" s="3"/>
      <c r="B104" s="3"/>
      <c r="C104" s="3"/>
      <c r="D104" s="3"/>
      <c r="E104" s="3"/>
      <c r="F104" s="4"/>
      <c r="G104" s="4"/>
      <c r="H104" s="2"/>
      <c r="I104" s="3"/>
      <c r="J104" s="5"/>
      <c r="K104" s="6"/>
      <c r="L104" s="6"/>
      <c r="M104" s="6"/>
      <c r="N104" s="6"/>
      <c r="O104" s="6">
        <f t="shared" si="4"/>
        <v>0</v>
      </c>
      <c r="P104" s="6" t="s">
        <v>22</v>
      </c>
      <c r="Q104" s="6">
        <f>J104*IF(I104="Diaria",#REF!,IF(I104="Quincenal",#REF!,IF(I104="Semestral",#REF!,IF(I104="Trimestral",#REF!,IF(I104="Cuatrimestral",#REF!,IF(I104="Semanal",#REF!,IF(I104="Mensual",#REF!,IF(I104="Anual",#REF!,0))))))))</f>
        <v>0</v>
      </c>
      <c r="R104" s="6">
        <f t="shared" si="5"/>
        <v>0</v>
      </c>
      <c r="S104" s="6" t="e">
        <f>IF(P104="Sí",#REF!,#REF!)</f>
        <v>#REF!</v>
      </c>
      <c r="T104" s="6" t="e">
        <f t="shared" si="6"/>
        <v>#REF!</v>
      </c>
      <c r="U104" s="6" t="e">
        <f>C_BCCR[[#This Row],[Plazas]]/$W$10</f>
        <v>#REF!</v>
      </c>
      <c r="V104" s="15"/>
    </row>
    <row r="105" spans="1:22" x14ac:dyDescent="0.2">
      <c r="A105" s="3"/>
      <c r="B105" s="3"/>
      <c r="C105" s="3"/>
      <c r="D105" s="3"/>
      <c r="E105" s="3"/>
      <c r="F105" s="4"/>
      <c r="G105" s="4"/>
      <c r="H105" s="2"/>
      <c r="I105" s="3"/>
      <c r="J105" s="5"/>
      <c r="K105" s="6"/>
      <c r="L105" s="6"/>
      <c r="M105" s="6"/>
      <c r="N105" s="6"/>
      <c r="O105" s="6">
        <f t="shared" si="4"/>
        <v>0</v>
      </c>
      <c r="P105" s="6" t="s">
        <v>22</v>
      </c>
      <c r="Q105" s="6">
        <f>J105*IF(I105="Diaria",#REF!,IF(I105="Quincenal",#REF!,IF(I105="Semestral",#REF!,IF(I105="Trimestral",#REF!,IF(I105="Cuatrimestral",#REF!,IF(I105="Semanal",#REF!,IF(I105="Mensual",#REF!,IF(I105="Anual",#REF!,0))))))))</f>
        <v>0</v>
      </c>
      <c r="R105" s="6">
        <f t="shared" si="5"/>
        <v>0</v>
      </c>
      <c r="S105" s="6" t="e">
        <f>IF(P105="Sí",#REF!,#REF!)</f>
        <v>#REF!</v>
      </c>
      <c r="T105" s="6" t="e">
        <f t="shared" si="6"/>
        <v>#REF!</v>
      </c>
      <c r="U105" s="6" t="e">
        <f>C_BCCR[[#This Row],[Plazas]]/$W$10</f>
        <v>#REF!</v>
      </c>
      <c r="V105" s="15"/>
    </row>
    <row r="106" spans="1:22" x14ac:dyDescent="0.2">
      <c r="A106" s="3"/>
      <c r="B106" s="3"/>
      <c r="C106" s="3"/>
      <c r="D106" s="3"/>
      <c r="E106" s="3"/>
      <c r="F106" s="12"/>
      <c r="G106" s="12"/>
      <c r="H106" s="2"/>
      <c r="I106" s="3"/>
      <c r="J106" s="5"/>
      <c r="K106" s="5"/>
      <c r="L106" s="6"/>
      <c r="M106" s="5"/>
      <c r="N106" s="5"/>
      <c r="O106" s="6">
        <f t="shared" si="4"/>
        <v>0</v>
      </c>
      <c r="P106" s="6" t="s">
        <v>22</v>
      </c>
      <c r="Q106" s="6">
        <f>J106*IF(I106="Diaria",#REF!,IF(I106="Quincenal",#REF!,IF(I106="Semestral",#REF!,IF(I106="Trimestral",#REF!,IF(I106="Cuatrimestral",#REF!,IF(I106="Semanal",#REF!,IF(I106="Mensual",#REF!,IF(I106="Anual",#REF!,0))))))))</f>
        <v>0</v>
      </c>
      <c r="R106" s="6">
        <f t="shared" si="5"/>
        <v>0</v>
      </c>
      <c r="S106" s="6" t="e">
        <f>IF(P106="Sí",#REF!,#REF!)</f>
        <v>#REF!</v>
      </c>
      <c r="T106" s="6" t="e">
        <f t="shared" si="6"/>
        <v>#REF!</v>
      </c>
      <c r="U106" s="6" t="e">
        <f>C_BCCR[[#This Row],[Plazas]]/$W$10</f>
        <v>#REF!</v>
      </c>
      <c r="V106" s="15"/>
    </row>
    <row r="107" spans="1:22" x14ac:dyDescent="0.2">
      <c r="A107" s="3"/>
      <c r="B107" s="3"/>
      <c r="C107" s="3"/>
      <c r="D107" s="3"/>
      <c r="E107" s="3"/>
      <c r="F107" s="12"/>
      <c r="G107" s="12"/>
      <c r="H107" s="2"/>
      <c r="I107" s="3"/>
      <c r="J107" s="5"/>
      <c r="K107" s="5"/>
      <c r="L107" s="6"/>
      <c r="M107" s="5"/>
      <c r="N107" s="5"/>
      <c r="O107" s="6">
        <f t="shared" si="4"/>
        <v>0</v>
      </c>
      <c r="P107" s="6" t="s">
        <v>22</v>
      </c>
      <c r="Q107" s="6">
        <f>J107*IF(I107="Diaria",#REF!,IF(I107="Quincenal",#REF!,IF(I107="Semestral",#REF!,IF(I107="Trimestral",#REF!,IF(I107="Cuatrimestral",#REF!,IF(I107="Semanal",#REF!,IF(I107="Mensual",#REF!,IF(I107="Anual",#REF!,0))))))))</f>
        <v>0</v>
      </c>
      <c r="R107" s="6">
        <f t="shared" si="5"/>
        <v>0</v>
      </c>
      <c r="S107" s="6" t="e">
        <f>IF(P107="Sí",#REF!,#REF!)</f>
        <v>#REF!</v>
      </c>
      <c r="T107" s="6" t="e">
        <f t="shared" si="6"/>
        <v>#REF!</v>
      </c>
      <c r="U107" s="6" t="e">
        <f>C_BCCR[[#This Row],[Plazas]]/$W$10</f>
        <v>#REF!</v>
      </c>
      <c r="V107" s="15"/>
    </row>
    <row r="108" spans="1:22" x14ac:dyDescent="0.2">
      <c r="A108" s="3"/>
      <c r="B108" s="3"/>
      <c r="C108" s="3"/>
      <c r="D108" s="3"/>
      <c r="E108" s="3"/>
      <c r="F108" s="12"/>
      <c r="G108" s="12"/>
      <c r="H108" s="2"/>
      <c r="I108" s="3"/>
      <c r="J108" s="5"/>
      <c r="K108" s="5"/>
      <c r="L108" s="5"/>
      <c r="M108" s="5"/>
      <c r="N108" s="5"/>
      <c r="O108" s="6">
        <f t="shared" si="4"/>
        <v>0</v>
      </c>
      <c r="P108" s="6" t="s">
        <v>22</v>
      </c>
      <c r="Q108" s="6">
        <f>J108*IF(I108="Diaria",#REF!,IF(I108="Quincenal",#REF!,IF(I108="Semestral",#REF!,IF(I108="Trimestral",#REF!,IF(I108="Cuatrimestral",#REF!,IF(I108="Semanal",#REF!,IF(I108="Mensual",#REF!,IF(I108="Anual",#REF!,0))))))))</f>
        <v>0</v>
      </c>
      <c r="R108" s="6">
        <f t="shared" si="5"/>
        <v>0</v>
      </c>
      <c r="S108" s="6" t="e">
        <f>IF(P108="Sí",#REF!,#REF!)</f>
        <v>#REF!</v>
      </c>
      <c r="T108" s="6" t="e">
        <f t="shared" si="6"/>
        <v>#REF!</v>
      </c>
      <c r="U108" s="6" t="e">
        <f>C_BCCR[[#This Row],[Plazas]]/$W$10</f>
        <v>#REF!</v>
      </c>
      <c r="V108" s="15"/>
    </row>
    <row r="109" spans="1:22" x14ac:dyDescent="0.2">
      <c r="A109" s="3"/>
      <c r="B109" s="3"/>
      <c r="C109" s="3"/>
      <c r="D109" s="3"/>
      <c r="E109" s="3"/>
      <c r="F109" s="12"/>
      <c r="G109" s="12"/>
      <c r="H109" s="2"/>
      <c r="I109" s="3"/>
      <c r="J109" s="5"/>
      <c r="K109" s="5"/>
      <c r="L109" s="5"/>
      <c r="M109" s="5"/>
      <c r="N109" s="5"/>
      <c r="O109" s="6">
        <f t="shared" si="4"/>
        <v>0</v>
      </c>
      <c r="P109" s="6" t="s">
        <v>22</v>
      </c>
      <c r="Q109" s="6">
        <f>J109*IF(I109="Diaria",#REF!,IF(I109="Quincenal",#REF!,IF(I109="Semestral",#REF!,IF(I109="Trimestral",#REF!,IF(I109="Cuatrimestral",#REF!,IF(I109="Semanal",#REF!,IF(I109="Mensual",#REF!,IF(I109="Anual",#REF!,0))))))))</f>
        <v>0</v>
      </c>
      <c r="R109" s="6">
        <f t="shared" si="5"/>
        <v>0</v>
      </c>
      <c r="S109" s="6" t="e">
        <f>IF(P109="Sí",#REF!,#REF!)</f>
        <v>#REF!</v>
      </c>
      <c r="T109" s="6" t="e">
        <f t="shared" si="6"/>
        <v>#REF!</v>
      </c>
      <c r="U109" s="6" t="e">
        <f>C_BCCR[[#This Row],[Plazas]]/$W$10</f>
        <v>#REF!</v>
      </c>
      <c r="V109" s="15"/>
    </row>
    <row r="110" spans="1:22" x14ac:dyDescent="0.2">
      <c r="A110" s="3"/>
      <c r="B110" s="3"/>
      <c r="C110" s="3"/>
      <c r="D110" s="3"/>
      <c r="E110" s="3"/>
      <c r="F110" s="12"/>
      <c r="G110" s="12"/>
      <c r="H110" s="2"/>
      <c r="I110" s="3"/>
      <c r="J110" s="5"/>
      <c r="K110" s="5"/>
      <c r="L110" s="6"/>
      <c r="M110" s="5"/>
      <c r="N110" s="5"/>
      <c r="O110" s="6">
        <f t="shared" si="4"/>
        <v>0</v>
      </c>
      <c r="P110" s="6" t="s">
        <v>22</v>
      </c>
      <c r="Q110" s="6">
        <f>J110*IF(I110="Diaria",#REF!,IF(I110="Quincenal",#REF!,IF(I110="Semestral",#REF!,IF(I110="Trimestral",#REF!,IF(I110="Cuatrimestral",#REF!,IF(I110="Semanal",#REF!,IF(I110="Mensual",#REF!,IF(I110="Anual",#REF!,0))))))))</f>
        <v>0</v>
      </c>
      <c r="R110" s="6">
        <f t="shared" si="5"/>
        <v>0</v>
      </c>
      <c r="S110" s="6" t="e">
        <f>IF(P110="Sí",#REF!,#REF!)</f>
        <v>#REF!</v>
      </c>
      <c r="T110" s="6" t="e">
        <f t="shared" si="6"/>
        <v>#REF!</v>
      </c>
      <c r="U110" s="6" t="e">
        <f>C_BCCR[[#This Row],[Plazas]]/$W$10</f>
        <v>#REF!</v>
      </c>
      <c r="V110" s="15"/>
    </row>
    <row r="111" spans="1:22" x14ac:dyDescent="0.2">
      <c r="A111" s="3"/>
      <c r="B111" s="3"/>
      <c r="C111" s="3"/>
      <c r="D111" s="3"/>
      <c r="E111" s="3"/>
      <c r="F111" s="12"/>
      <c r="G111" s="12"/>
      <c r="H111" s="2"/>
      <c r="I111" s="3"/>
      <c r="J111" s="5"/>
      <c r="K111" s="5"/>
      <c r="L111" s="6"/>
      <c r="M111" s="5"/>
      <c r="N111" s="5"/>
      <c r="O111" s="6">
        <f t="shared" si="4"/>
        <v>0</v>
      </c>
      <c r="P111" s="6" t="s">
        <v>22</v>
      </c>
      <c r="Q111" s="6">
        <f>J111*IF(I111="Diaria",#REF!,IF(I111="Quincenal",#REF!,IF(I111="Semestral",#REF!,IF(I111="Trimestral",#REF!,IF(I111="Cuatrimestral",#REF!,IF(I111="Semanal",#REF!,IF(I111="Mensual",#REF!,IF(I111="Anual",#REF!,0))))))))</f>
        <v>0</v>
      </c>
      <c r="R111" s="6">
        <f t="shared" si="5"/>
        <v>0</v>
      </c>
      <c r="S111" s="6" t="e">
        <f>IF(P111="Sí",#REF!,#REF!)</f>
        <v>#REF!</v>
      </c>
      <c r="T111" s="6" t="e">
        <f t="shared" si="6"/>
        <v>#REF!</v>
      </c>
      <c r="U111" s="6" t="e">
        <f>C_BCCR[[#This Row],[Plazas]]/$W$10</f>
        <v>#REF!</v>
      </c>
      <c r="V111" s="15"/>
    </row>
    <row r="112" spans="1:22" x14ac:dyDescent="0.2">
      <c r="A112" s="3"/>
      <c r="B112" s="3"/>
      <c r="C112" s="3"/>
      <c r="D112" s="3"/>
      <c r="E112" s="3"/>
      <c r="F112" s="12"/>
      <c r="G112" s="12"/>
      <c r="H112" s="2"/>
      <c r="I112" s="3"/>
      <c r="J112" s="5"/>
      <c r="K112" s="5"/>
      <c r="L112" s="5"/>
      <c r="M112" s="5"/>
      <c r="N112" s="5"/>
      <c r="O112" s="6">
        <f t="shared" si="4"/>
        <v>0</v>
      </c>
      <c r="P112" s="6" t="s">
        <v>22</v>
      </c>
      <c r="Q112" s="6">
        <f>J112*IF(I112="Diaria",#REF!,IF(I112="Quincenal",#REF!,IF(I112="Semestral",#REF!,IF(I112="Trimestral",#REF!,IF(I112="Cuatrimestral",#REF!,IF(I112="Semanal",#REF!,IF(I112="Mensual",#REF!,IF(I112="Anual",#REF!,0))))))))</f>
        <v>0</v>
      </c>
      <c r="R112" s="6">
        <f t="shared" si="5"/>
        <v>0</v>
      </c>
      <c r="S112" s="6" t="e">
        <f>IF(P112="Sí",#REF!,#REF!)</f>
        <v>#REF!</v>
      </c>
      <c r="T112" s="6" t="e">
        <f t="shared" si="6"/>
        <v>#REF!</v>
      </c>
      <c r="U112" s="6" t="e">
        <f>C_BCCR[[#This Row],[Plazas]]/$W$10</f>
        <v>#REF!</v>
      </c>
      <c r="V112" s="15"/>
    </row>
    <row r="113" spans="1:22" x14ac:dyDescent="0.2">
      <c r="A113" s="3"/>
      <c r="B113" s="3"/>
      <c r="C113" s="3"/>
      <c r="D113" s="3"/>
      <c r="E113" s="3"/>
      <c r="F113" s="12"/>
      <c r="G113" s="12"/>
      <c r="H113" s="2"/>
      <c r="I113" s="3"/>
      <c r="J113" s="5"/>
      <c r="K113" s="5"/>
      <c r="L113" s="6"/>
      <c r="M113" s="5"/>
      <c r="N113" s="5"/>
      <c r="O113" s="6">
        <f t="shared" si="4"/>
        <v>0</v>
      </c>
      <c r="P113" s="6" t="s">
        <v>22</v>
      </c>
      <c r="Q113" s="6">
        <f>J113*IF(I113="Diaria",#REF!,IF(I113="Quincenal",#REF!,IF(I113="Semestral",#REF!,IF(I113="Trimestral",#REF!,IF(I113="Cuatrimestral",#REF!,IF(I113="Semanal",#REF!,IF(I113="Mensual",#REF!,IF(I113="Anual",#REF!,0))))))))</f>
        <v>0</v>
      </c>
      <c r="R113" s="6">
        <f t="shared" si="5"/>
        <v>0</v>
      </c>
      <c r="S113" s="6" t="e">
        <f>IF(P113="Sí",#REF!,#REF!)</f>
        <v>#REF!</v>
      </c>
      <c r="T113" s="6" t="e">
        <f t="shared" si="6"/>
        <v>#REF!</v>
      </c>
      <c r="U113" s="6" t="e">
        <f>C_BCCR[[#This Row],[Plazas]]/$W$10</f>
        <v>#REF!</v>
      </c>
      <c r="V113" s="15"/>
    </row>
    <row r="114" spans="1:22" x14ac:dyDescent="0.2">
      <c r="A114" s="3"/>
      <c r="B114" s="3"/>
      <c r="C114" s="3"/>
      <c r="D114" s="3"/>
      <c r="E114" s="3"/>
      <c r="F114" s="12"/>
      <c r="G114" s="12"/>
      <c r="H114" s="2"/>
      <c r="I114" s="3"/>
      <c r="J114" s="5"/>
      <c r="K114" s="5"/>
      <c r="L114" s="5"/>
      <c r="M114" s="5"/>
      <c r="N114" s="5"/>
      <c r="O114" s="6">
        <f t="shared" si="4"/>
        <v>0</v>
      </c>
      <c r="P114" s="6" t="s">
        <v>22</v>
      </c>
      <c r="Q114" s="6">
        <f>J114*IF(I114="Diaria",#REF!,IF(I114="Quincenal",#REF!,IF(I114="Semestral",#REF!,IF(I114="Trimestral",#REF!,IF(I114="Cuatrimestral",#REF!,IF(I114="Semanal",#REF!,IF(I114="Mensual",#REF!,IF(I114="Anual",#REF!,0))))))))</f>
        <v>0</v>
      </c>
      <c r="R114" s="6">
        <f t="shared" si="5"/>
        <v>0</v>
      </c>
      <c r="S114" s="6" t="e">
        <f>IF(P114="Sí",#REF!,#REF!)</f>
        <v>#REF!</v>
      </c>
      <c r="T114" s="6" t="e">
        <f t="shared" si="6"/>
        <v>#REF!</v>
      </c>
      <c r="U114" s="6" t="e">
        <f>C_BCCR[[#This Row],[Plazas]]/$W$10</f>
        <v>#REF!</v>
      </c>
      <c r="V114" s="15"/>
    </row>
    <row r="115" spans="1:22" x14ac:dyDescent="0.2">
      <c r="A115" s="3"/>
      <c r="B115" s="3"/>
      <c r="C115" s="3"/>
      <c r="D115" s="3"/>
      <c r="E115" s="3"/>
      <c r="F115" s="12"/>
      <c r="G115" s="12"/>
      <c r="H115" s="2"/>
      <c r="I115" s="3"/>
      <c r="J115" s="5"/>
      <c r="K115" s="5"/>
      <c r="L115" s="5"/>
      <c r="M115" s="5"/>
      <c r="N115" s="5"/>
      <c r="O115" s="6">
        <f t="shared" si="4"/>
        <v>0</v>
      </c>
      <c r="P115" s="6" t="s">
        <v>22</v>
      </c>
      <c r="Q115" s="6">
        <f>J115*IF(I115="Diaria",#REF!,IF(I115="Quincenal",#REF!,IF(I115="Semestral",#REF!,IF(I115="Trimestral",#REF!,IF(I115="Cuatrimestral",#REF!,IF(I115="Semanal",#REF!,IF(I115="Mensual",#REF!,IF(I115="Anual",#REF!,0))))))))</f>
        <v>0</v>
      </c>
      <c r="R115" s="6">
        <f t="shared" si="5"/>
        <v>0</v>
      </c>
      <c r="S115" s="6" t="e">
        <f>IF(P115="Sí",#REF!,#REF!)</f>
        <v>#REF!</v>
      </c>
      <c r="T115" s="6" t="e">
        <f t="shared" si="6"/>
        <v>#REF!</v>
      </c>
      <c r="U115" s="6" t="e">
        <f>C_BCCR[[#This Row],[Plazas]]/$W$10</f>
        <v>#REF!</v>
      </c>
      <c r="V115" s="15"/>
    </row>
    <row r="116" spans="1:22" x14ac:dyDescent="0.2">
      <c r="A116" s="3"/>
      <c r="B116" s="3"/>
      <c r="C116" s="3"/>
      <c r="D116" s="3"/>
      <c r="E116" s="3"/>
      <c r="F116" s="1"/>
      <c r="G116" s="1"/>
      <c r="H116" s="2"/>
      <c r="I116" s="3"/>
      <c r="J116" s="5"/>
      <c r="K116" s="6"/>
      <c r="L116" s="6"/>
      <c r="M116" s="6"/>
      <c r="N116" s="6"/>
      <c r="O116" s="6">
        <f t="shared" si="4"/>
        <v>0</v>
      </c>
      <c r="P116" s="6" t="s">
        <v>22</v>
      </c>
      <c r="Q116" s="6">
        <f>J116*IF(I116="Diaria",#REF!,IF(I116="Quincenal",#REF!,IF(I116="Semestral",#REF!,IF(I116="Trimestral",#REF!,IF(I116="Cuatrimestral",#REF!,IF(I116="Semanal",#REF!,IF(I116="Mensual",#REF!,IF(I116="Anual",#REF!,0))))))))</f>
        <v>0</v>
      </c>
      <c r="R116" s="6">
        <f t="shared" si="5"/>
        <v>0</v>
      </c>
      <c r="S116" s="6" t="e">
        <f>IF(P116="Sí",#REF!,#REF!)</f>
        <v>#REF!</v>
      </c>
      <c r="T116" s="6" t="e">
        <f t="shared" si="6"/>
        <v>#REF!</v>
      </c>
      <c r="U116" s="6" t="e">
        <f>C_BCCR[[#This Row],[Plazas]]/$W$10</f>
        <v>#REF!</v>
      </c>
      <c r="V116" s="15"/>
    </row>
    <row r="117" spans="1:22" x14ac:dyDescent="0.2">
      <c r="A117" s="3"/>
      <c r="B117" s="3"/>
      <c r="C117" s="3"/>
      <c r="D117" s="3"/>
      <c r="E117" s="3"/>
      <c r="F117" s="1"/>
      <c r="G117" s="1"/>
      <c r="H117" s="2"/>
      <c r="I117" s="3"/>
      <c r="J117" s="5"/>
      <c r="K117" s="6"/>
      <c r="L117" s="6"/>
      <c r="M117" s="6"/>
      <c r="N117" s="6"/>
      <c r="O117" s="6">
        <f t="shared" si="4"/>
        <v>0</v>
      </c>
      <c r="P117" s="6" t="s">
        <v>22</v>
      </c>
      <c r="Q117" s="6">
        <f>J117*IF(I117="Diaria",#REF!,IF(I117="Quincenal",#REF!,IF(I117="Semestral",#REF!,IF(I117="Trimestral",#REF!,IF(I117="Cuatrimestral",#REF!,IF(I117="Semanal",#REF!,IF(I117="Mensual",#REF!,IF(I117="Anual",#REF!,0))))))))</f>
        <v>0</v>
      </c>
      <c r="R117" s="6">
        <f t="shared" si="5"/>
        <v>0</v>
      </c>
      <c r="S117" s="6" t="e">
        <f>IF(P117="Sí",#REF!,#REF!)</f>
        <v>#REF!</v>
      </c>
      <c r="T117" s="6" t="e">
        <f t="shared" si="6"/>
        <v>#REF!</v>
      </c>
      <c r="U117" s="6" t="e">
        <f>C_BCCR[[#This Row],[Plazas]]/$W$10</f>
        <v>#REF!</v>
      </c>
      <c r="V117" s="15"/>
    </row>
    <row r="118" spans="1:22" x14ac:dyDescent="0.2">
      <c r="A118" s="3"/>
      <c r="B118" s="3"/>
      <c r="C118" s="3"/>
      <c r="D118" s="3"/>
      <c r="E118" s="3"/>
      <c r="F118" s="1"/>
      <c r="G118" s="1"/>
      <c r="H118" s="2"/>
      <c r="I118" s="3"/>
      <c r="J118" s="5"/>
      <c r="K118" s="6"/>
      <c r="L118" s="6"/>
      <c r="M118" s="6"/>
      <c r="N118" s="6"/>
      <c r="O118" s="6">
        <f t="shared" si="4"/>
        <v>0</v>
      </c>
      <c r="P118" s="6" t="s">
        <v>22</v>
      </c>
      <c r="Q118" s="6">
        <f>J118*IF(I118="Diaria",#REF!,IF(I118="Quincenal",#REF!,IF(I118="Semestral",#REF!,IF(I118="Trimestral",#REF!,IF(I118="Cuatrimestral",#REF!,IF(I118="Semanal",#REF!,IF(I118="Mensual",#REF!,IF(I118="Anual",#REF!,0))))))))</f>
        <v>0</v>
      </c>
      <c r="R118" s="6">
        <f t="shared" si="5"/>
        <v>0</v>
      </c>
      <c r="S118" s="6" t="e">
        <f>IF(P118="Sí",#REF!,#REF!)</f>
        <v>#REF!</v>
      </c>
      <c r="T118" s="6" t="e">
        <f t="shared" si="6"/>
        <v>#REF!</v>
      </c>
      <c r="U118" s="6" t="e">
        <f>C_BCCR[[#This Row],[Plazas]]/$W$10</f>
        <v>#REF!</v>
      </c>
      <c r="V118" s="15"/>
    </row>
    <row r="119" spans="1:22" x14ac:dyDescent="0.2">
      <c r="A119" s="3"/>
      <c r="B119" s="3"/>
      <c r="C119" s="3"/>
      <c r="D119" s="3"/>
      <c r="E119" s="3"/>
      <c r="F119" s="1"/>
      <c r="G119" s="1"/>
      <c r="H119" s="2"/>
      <c r="I119" s="3"/>
      <c r="J119" s="5"/>
      <c r="K119" s="6"/>
      <c r="L119" s="6"/>
      <c r="M119" s="6"/>
      <c r="N119" s="6"/>
      <c r="O119" s="6">
        <f t="shared" si="4"/>
        <v>0</v>
      </c>
      <c r="P119" s="6" t="s">
        <v>22</v>
      </c>
      <c r="Q119" s="6">
        <f>J119*IF(I119="Diaria",#REF!,IF(I119="Quincenal",#REF!,IF(I119="Semestral",#REF!,IF(I119="Trimestral",#REF!,IF(I119="Cuatrimestral",#REF!,IF(I119="Semanal",#REF!,IF(I119="Mensual",#REF!,IF(I119="Anual",#REF!,0))))))))</f>
        <v>0</v>
      </c>
      <c r="R119" s="6">
        <f t="shared" si="5"/>
        <v>0</v>
      </c>
      <c r="S119" s="6" t="e">
        <f>IF(P119="Sí",#REF!,#REF!)</f>
        <v>#REF!</v>
      </c>
      <c r="T119" s="6" t="e">
        <f t="shared" si="6"/>
        <v>#REF!</v>
      </c>
      <c r="U119" s="6" t="e">
        <f>C_BCCR[[#This Row],[Plazas]]/$W$10</f>
        <v>#REF!</v>
      </c>
      <c r="V119" s="15"/>
    </row>
    <row r="120" spans="1:22" x14ac:dyDescent="0.2">
      <c r="A120" s="3"/>
      <c r="B120" s="3"/>
      <c r="C120" s="3"/>
      <c r="D120" s="3"/>
      <c r="E120" s="3"/>
      <c r="F120" s="1"/>
      <c r="G120" s="1"/>
      <c r="H120" s="2"/>
      <c r="I120" s="3"/>
      <c r="J120" s="5"/>
      <c r="K120" s="6"/>
      <c r="L120" s="6"/>
      <c r="M120" s="6"/>
      <c r="N120" s="6"/>
      <c r="O120" s="6">
        <f t="shared" si="4"/>
        <v>0</v>
      </c>
      <c r="P120" s="6" t="s">
        <v>22</v>
      </c>
      <c r="Q120" s="6">
        <f>J120*IF(I120="Diaria",#REF!,IF(I120="Quincenal",#REF!,IF(I120="Semestral",#REF!,IF(I120="Trimestral",#REF!,IF(I120="Cuatrimestral",#REF!,IF(I120="Semanal",#REF!,IF(I120="Mensual",#REF!,IF(I120="Anual",#REF!,0))))))))</f>
        <v>0</v>
      </c>
      <c r="R120" s="6">
        <f t="shared" si="5"/>
        <v>0</v>
      </c>
      <c r="S120" s="6" t="e">
        <f>IF(P120="Sí",#REF!,#REF!)</f>
        <v>#REF!</v>
      </c>
      <c r="T120" s="6" t="e">
        <f t="shared" si="6"/>
        <v>#REF!</v>
      </c>
      <c r="U120" s="6" t="e">
        <f>C_BCCR[[#This Row],[Plazas]]/$W$10</f>
        <v>#REF!</v>
      </c>
      <c r="V120" s="15"/>
    </row>
    <row r="121" spans="1:22" x14ac:dyDescent="0.2">
      <c r="A121" s="3"/>
      <c r="B121" s="3"/>
      <c r="C121" s="3"/>
      <c r="D121" s="3"/>
      <c r="E121" s="3"/>
      <c r="F121" s="1"/>
      <c r="G121" s="1"/>
      <c r="H121" s="2"/>
      <c r="I121" s="3"/>
      <c r="J121" s="5"/>
      <c r="K121" s="6"/>
      <c r="L121" s="6"/>
      <c r="M121" s="6"/>
      <c r="N121" s="6"/>
      <c r="O121" s="6">
        <f t="shared" si="4"/>
        <v>0</v>
      </c>
      <c r="P121" s="6" t="s">
        <v>22</v>
      </c>
      <c r="Q121" s="6">
        <f>J121*IF(I121="Diaria",#REF!,IF(I121="Quincenal",#REF!,IF(I121="Semestral",#REF!,IF(I121="Trimestral",#REF!,IF(I121="Cuatrimestral",#REF!,IF(I121="Semanal",#REF!,IF(I121="Mensual",#REF!,IF(I121="Anual",#REF!,0))))))))</f>
        <v>0</v>
      </c>
      <c r="R121" s="6">
        <f t="shared" si="5"/>
        <v>0</v>
      </c>
      <c r="S121" s="6" t="e">
        <f>IF(P121="Sí",#REF!,#REF!)</f>
        <v>#REF!</v>
      </c>
      <c r="T121" s="6" t="e">
        <f t="shared" si="6"/>
        <v>#REF!</v>
      </c>
      <c r="U121" s="6" t="e">
        <f>C_BCCR[[#This Row],[Plazas]]/$W$10</f>
        <v>#REF!</v>
      </c>
      <c r="V121" s="15"/>
    </row>
    <row r="122" spans="1:22" x14ac:dyDescent="0.2">
      <c r="A122" s="3"/>
      <c r="B122" s="3"/>
      <c r="C122" s="3"/>
      <c r="D122" s="3"/>
      <c r="E122" s="3"/>
      <c r="F122" s="1"/>
      <c r="G122" s="1"/>
      <c r="H122" s="2"/>
      <c r="I122" s="3"/>
      <c r="J122" s="5"/>
      <c r="K122" s="6"/>
      <c r="L122" s="6"/>
      <c r="M122" s="6"/>
      <c r="N122" s="6"/>
      <c r="O122" s="6">
        <f t="shared" si="4"/>
        <v>0</v>
      </c>
      <c r="P122" s="6" t="s">
        <v>22</v>
      </c>
      <c r="Q122" s="6">
        <f>J122*IF(I122="Diaria",#REF!,IF(I122="Quincenal",#REF!,IF(I122="Semestral",#REF!,IF(I122="Trimestral",#REF!,IF(I122="Cuatrimestral",#REF!,IF(I122="Semanal",#REF!,IF(I122="Mensual",#REF!,IF(I122="Anual",#REF!,0))))))))</f>
        <v>0</v>
      </c>
      <c r="R122" s="6">
        <f t="shared" si="5"/>
        <v>0</v>
      </c>
      <c r="S122" s="6" t="e">
        <f>IF(P122="Sí",#REF!,#REF!)</f>
        <v>#REF!</v>
      </c>
      <c r="T122" s="6" t="e">
        <f t="shared" si="6"/>
        <v>#REF!</v>
      </c>
      <c r="U122" s="6" t="e">
        <f>C_BCCR[[#This Row],[Plazas]]/$W$10</f>
        <v>#REF!</v>
      </c>
      <c r="V122" s="15"/>
    </row>
    <row r="123" spans="1:22" x14ac:dyDescent="0.2">
      <c r="A123" s="3"/>
      <c r="B123" s="3"/>
      <c r="C123" s="3"/>
      <c r="D123" s="3"/>
      <c r="E123" s="3"/>
      <c r="F123" s="1"/>
      <c r="G123" s="1"/>
      <c r="H123" s="2"/>
      <c r="I123" s="3"/>
      <c r="J123" s="5"/>
      <c r="K123" s="6"/>
      <c r="L123" s="6"/>
      <c r="M123" s="6"/>
      <c r="N123" s="6"/>
      <c r="O123" s="6">
        <f t="shared" si="4"/>
        <v>0</v>
      </c>
      <c r="P123" s="6" t="s">
        <v>22</v>
      </c>
      <c r="Q123" s="6">
        <f>J123*IF(I123="Diaria",#REF!,IF(I123="Quincenal",#REF!,IF(I123="Semestral",#REF!,IF(I123="Trimestral",#REF!,IF(I123="Cuatrimestral",#REF!,IF(I123="Semanal",#REF!,IF(I123="Mensual",#REF!,IF(I123="Anual",#REF!,0))))))))</f>
        <v>0</v>
      </c>
      <c r="R123" s="6">
        <f t="shared" si="5"/>
        <v>0</v>
      </c>
      <c r="S123" s="6" t="e">
        <f>IF(P123="Sí",#REF!,#REF!)</f>
        <v>#REF!</v>
      </c>
      <c r="T123" s="6" t="e">
        <f t="shared" si="6"/>
        <v>#REF!</v>
      </c>
      <c r="U123" s="6" t="e">
        <f>C_BCCR[[#This Row],[Plazas]]/$W$10</f>
        <v>#REF!</v>
      </c>
      <c r="V123" s="15"/>
    </row>
    <row r="124" spans="1:22" x14ac:dyDescent="0.2">
      <c r="A124" s="3"/>
      <c r="B124" s="3"/>
      <c r="C124" s="3"/>
      <c r="D124" s="3"/>
      <c r="E124" s="3"/>
      <c r="F124" s="1"/>
      <c r="G124" s="1"/>
      <c r="H124" s="2"/>
      <c r="I124" s="3"/>
      <c r="J124" s="5"/>
      <c r="K124" s="6"/>
      <c r="L124" s="6"/>
      <c r="M124" s="6"/>
      <c r="N124" s="6"/>
      <c r="O124" s="6">
        <f t="shared" si="4"/>
        <v>0</v>
      </c>
      <c r="P124" s="6" t="s">
        <v>22</v>
      </c>
      <c r="Q124" s="6">
        <f>J124*IF(I124="Diaria",#REF!,IF(I124="Quincenal",#REF!,IF(I124="Semestral",#REF!,IF(I124="Trimestral",#REF!,IF(I124="Cuatrimestral",#REF!,IF(I124="Semanal",#REF!,IF(I124="Mensual",#REF!,IF(I124="Anual",#REF!,0))))))))</f>
        <v>0</v>
      </c>
      <c r="R124" s="6">
        <f t="shared" si="5"/>
        <v>0</v>
      </c>
      <c r="S124" s="6" t="e">
        <f>IF(P124="Sí",#REF!,#REF!)</f>
        <v>#REF!</v>
      </c>
      <c r="T124" s="6" t="e">
        <f t="shared" si="6"/>
        <v>#REF!</v>
      </c>
      <c r="U124" s="6" t="e">
        <f>C_BCCR[[#This Row],[Plazas]]/$W$10</f>
        <v>#REF!</v>
      </c>
      <c r="V124" s="15"/>
    </row>
    <row r="125" spans="1:22" x14ac:dyDescent="0.2">
      <c r="A125" s="3"/>
      <c r="B125" s="3"/>
      <c r="C125" s="3"/>
      <c r="D125" s="3"/>
      <c r="E125" s="3"/>
      <c r="F125" s="1"/>
      <c r="G125" s="1"/>
      <c r="H125" s="2"/>
      <c r="I125" s="3"/>
      <c r="J125" s="5"/>
      <c r="K125" s="6"/>
      <c r="L125" s="6"/>
      <c r="M125" s="6"/>
      <c r="N125" s="6"/>
      <c r="O125" s="6">
        <f t="shared" si="4"/>
        <v>0</v>
      </c>
      <c r="P125" s="6" t="s">
        <v>22</v>
      </c>
      <c r="Q125" s="6">
        <f>J125*IF(I125="Diaria",#REF!,IF(I125="Quincenal",#REF!,IF(I125="Semestral",#REF!,IF(I125="Trimestral",#REF!,IF(I125="Cuatrimestral",#REF!,IF(I125="Semanal",#REF!,IF(I125="Mensual",#REF!,IF(I125="Anual",#REF!,0))))))))</f>
        <v>0</v>
      </c>
      <c r="R125" s="6">
        <f t="shared" si="5"/>
        <v>0</v>
      </c>
      <c r="S125" s="6" t="e">
        <f>IF(P125="Sí",#REF!,#REF!)</f>
        <v>#REF!</v>
      </c>
      <c r="T125" s="6" t="e">
        <f t="shared" si="6"/>
        <v>#REF!</v>
      </c>
      <c r="U125" s="6" t="e">
        <f>C_BCCR[[#This Row],[Plazas]]/$W$10</f>
        <v>#REF!</v>
      </c>
      <c r="V125" s="15"/>
    </row>
    <row r="126" spans="1:22" x14ac:dyDescent="0.2">
      <c r="A126" s="3"/>
      <c r="B126" s="3"/>
      <c r="C126" s="3"/>
      <c r="D126" s="3"/>
      <c r="E126" s="3"/>
      <c r="F126" s="1"/>
      <c r="G126" s="1"/>
      <c r="H126" s="2"/>
      <c r="I126" s="3"/>
      <c r="J126" s="5"/>
      <c r="K126" s="6"/>
      <c r="L126" s="6"/>
      <c r="M126" s="6"/>
      <c r="N126" s="6"/>
      <c r="O126" s="6">
        <f t="shared" si="4"/>
        <v>0</v>
      </c>
      <c r="P126" s="6" t="s">
        <v>22</v>
      </c>
      <c r="Q126" s="6">
        <f>J126*IF(I126="Diaria",#REF!,IF(I126="Quincenal",#REF!,IF(I126="Semestral",#REF!,IF(I126="Trimestral",#REF!,IF(I126="Cuatrimestral",#REF!,IF(I126="Semanal",#REF!,IF(I126="Mensual",#REF!,IF(I126="Anual",#REF!,0))))))))</f>
        <v>0</v>
      </c>
      <c r="R126" s="6">
        <f t="shared" si="5"/>
        <v>0</v>
      </c>
      <c r="S126" s="6" t="e">
        <f>IF(P126="Sí",#REF!,#REF!)</f>
        <v>#REF!</v>
      </c>
      <c r="T126" s="6" t="e">
        <f t="shared" si="6"/>
        <v>#REF!</v>
      </c>
      <c r="U126" s="6" t="e">
        <f>C_BCCR[[#This Row],[Plazas]]/$W$10</f>
        <v>#REF!</v>
      </c>
      <c r="V126" s="15"/>
    </row>
    <row r="127" spans="1:22" x14ac:dyDescent="0.2">
      <c r="A127" s="3"/>
      <c r="B127" s="3"/>
      <c r="C127" s="3"/>
      <c r="D127" s="3"/>
      <c r="E127" s="3"/>
      <c r="F127" s="1"/>
      <c r="G127" s="1"/>
      <c r="H127" s="2"/>
      <c r="I127" s="3"/>
      <c r="J127" s="5"/>
      <c r="K127" s="6"/>
      <c r="L127" s="6"/>
      <c r="M127" s="6"/>
      <c r="N127" s="6"/>
      <c r="O127" s="6">
        <f t="shared" si="4"/>
        <v>0</v>
      </c>
      <c r="P127" s="6" t="s">
        <v>22</v>
      </c>
      <c r="Q127" s="6">
        <f>J127*IF(I127="Diaria",#REF!,IF(I127="Quincenal",#REF!,IF(I127="Semestral",#REF!,IF(I127="Trimestral",#REF!,IF(I127="Cuatrimestral",#REF!,IF(I127="Semanal",#REF!,IF(I127="Mensual",#REF!,IF(I127="Anual",#REF!,0))))))))</f>
        <v>0</v>
      </c>
      <c r="R127" s="6">
        <f t="shared" si="5"/>
        <v>0</v>
      </c>
      <c r="S127" s="6" t="e">
        <f>IF(P127="Sí",#REF!,#REF!)</f>
        <v>#REF!</v>
      </c>
      <c r="T127" s="6" t="e">
        <f t="shared" si="6"/>
        <v>#REF!</v>
      </c>
      <c r="U127" s="6" t="e">
        <f>C_BCCR[[#This Row],[Plazas]]/$W$10</f>
        <v>#REF!</v>
      </c>
      <c r="V127" s="15"/>
    </row>
    <row r="128" spans="1:22" x14ac:dyDescent="0.2">
      <c r="A128" s="3"/>
      <c r="B128" s="3"/>
      <c r="C128" s="3"/>
      <c r="D128" s="3"/>
      <c r="E128" s="3"/>
      <c r="F128" s="1"/>
      <c r="G128" s="1"/>
      <c r="H128" s="2"/>
      <c r="I128" s="3"/>
      <c r="J128" s="5"/>
      <c r="K128" s="6"/>
      <c r="L128" s="6"/>
      <c r="M128" s="6"/>
      <c r="N128" s="6"/>
      <c r="O128" s="6">
        <f t="shared" si="4"/>
        <v>0</v>
      </c>
      <c r="P128" s="6" t="s">
        <v>22</v>
      </c>
      <c r="Q128" s="6">
        <f>J128*IF(I128="Diaria",#REF!,IF(I128="Quincenal",#REF!,IF(I128="Semestral",#REF!,IF(I128="Trimestral",#REF!,IF(I128="Cuatrimestral",#REF!,IF(I128="Semanal",#REF!,IF(I128="Mensual",#REF!,IF(I128="Anual",#REF!,0))))))))</f>
        <v>0</v>
      </c>
      <c r="R128" s="6">
        <f t="shared" si="5"/>
        <v>0</v>
      </c>
      <c r="S128" s="6" t="e">
        <f>IF(P128="Sí",#REF!,#REF!)</f>
        <v>#REF!</v>
      </c>
      <c r="T128" s="6" t="e">
        <f t="shared" si="6"/>
        <v>#REF!</v>
      </c>
      <c r="U128" s="6" t="e">
        <f>C_BCCR[[#This Row],[Plazas]]/$W$10</f>
        <v>#REF!</v>
      </c>
      <c r="V128" s="15"/>
    </row>
    <row r="129" spans="1:22" x14ac:dyDescent="0.2">
      <c r="A129" s="3"/>
      <c r="B129" s="3"/>
      <c r="C129" s="3"/>
      <c r="D129" s="3"/>
      <c r="E129" s="3"/>
      <c r="F129" s="1"/>
      <c r="G129" s="1"/>
      <c r="H129" s="2"/>
      <c r="I129" s="3"/>
      <c r="J129" s="5"/>
      <c r="K129" s="6"/>
      <c r="L129" s="6"/>
      <c r="M129" s="6"/>
      <c r="N129" s="6"/>
      <c r="O129" s="6">
        <f t="shared" si="4"/>
        <v>0</v>
      </c>
      <c r="P129" s="6" t="s">
        <v>22</v>
      </c>
      <c r="Q129" s="6">
        <f>J129*IF(I129="Diaria",#REF!,IF(I129="Quincenal",#REF!,IF(I129="Semestral",#REF!,IF(I129="Trimestral",#REF!,IF(I129="Cuatrimestral",#REF!,IF(I129="Semanal",#REF!,IF(I129="Mensual",#REF!,IF(I129="Anual",#REF!,0))))))))</f>
        <v>0</v>
      </c>
      <c r="R129" s="6">
        <f t="shared" si="5"/>
        <v>0</v>
      </c>
      <c r="S129" s="6" t="e">
        <f>IF(P129="Sí",#REF!,#REF!)</f>
        <v>#REF!</v>
      </c>
      <c r="T129" s="6" t="e">
        <f t="shared" si="6"/>
        <v>#REF!</v>
      </c>
      <c r="U129" s="6" t="e">
        <f>C_BCCR[[#This Row],[Plazas]]/$W$10</f>
        <v>#REF!</v>
      </c>
      <c r="V129" s="15"/>
    </row>
    <row r="130" spans="1:22" x14ac:dyDescent="0.2">
      <c r="A130" s="3"/>
      <c r="B130" s="3"/>
      <c r="C130" s="3"/>
      <c r="D130" s="3"/>
      <c r="E130" s="3"/>
      <c r="F130" s="1"/>
      <c r="G130" s="1"/>
      <c r="H130" s="2"/>
      <c r="I130" s="3"/>
      <c r="J130" s="5"/>
      <c r="K130" s="6"/>
      <c r="L130" s="6"/>
      <c r="M130" s="6"/>
      <c r="N130" s="6"/>
      <c r="O130" s="6">
        <f t="shared" si="4"/>
        <v>0</v>
      </c>
      <c r="P130" s="6" t="s">
        <v>22</v>
      </c>
      <c r="Q130" s="6">
        <f>J130*IF(I130="Diaria",#REF!,IF(I130="Quincenal",#REF!,IF(I130="Semestral",#REF!,IF(I130="Trimestral",#REF!,IF(I130="Cuatrimestral",#REF!,IF(I130="Semanal",#REF!,IF(I130="Mensual",#REF!,IF(I130="Anual",#REF!,0))))))))</f>
        <v>0</v>
      </c>
      <c r="R130" s="6">
        <f t="shared" si="5"/>
        <v>0</v>
      </c>
      <c r="S130" s="6" t="e">
        <f>IF(P130="Sí",#REF!,#REF!)</f>
        <v>#REF!</v>
      </c>
      <c r="T130" s="6" t="e">
        <f t="shared" si="6"/>
        <v>#REF!</v>
      </c>
      <c r="U130" s="6" t="e">
        <f>C_BCCR[[#This Row],[Plazas]]/$W$10</f>
        <v>#REF!</v>
      </c>
      <c r="V130" s="15"/>
    </row>
    <row r="131" spans="1:22" x14ac:dyDescent="0.2">
      <c r="A131" s="3"/>
      <c r="B131" s="3"/>
      <c r="C131" s="3"/>
      <c r="D131" s="3"/>
      <c r="E131" s="3"/>
      <c r="F131" s="1"/>
      <c r="G131" s="1"/>
      <c r="H131" s="2"/>
      <c r="I131" s="3"/>
      <c r="J131" s="5"/>
      <c r="K131" s="6"/>
      <c r="L131" s="6"/>
      <c r="M131" s="6"/>
      <c r="N131" s="6"/>
      <c r="O131" s="6">
        <f t="shared" si="4"/>
        <v>0</v>
      </c>
      <c r="P131" s="6" t="s">
        <v>22</v>
      </c>
      <c r="Q131" s="6">
        <f>J131*IF(I131="Diaria",#REF!,IF(I131="Quincenal",#REF!,IF(I131="Semestral",#REF!,IF(I131="Trimestral",#REF!,IF(I131="Cuatrimestral",#REF!,IF(I131="Semanal",#REF!,IF(I131="Mensual",#REF!,IF(I131="Anual",#REF!,0))))))))</f>
        <v>0</v>
      </c>
      <c r="R131" s="6">
        <f t="shared" si="5"/>
        <v>0</v>
      </c>
      <c r="S131" s="6" t="e">
        <f>IF(P131="Sí",#REF!,#REF!)</f>
        <v>#REF!</v>
      </c>
      <c r="T131" s="6" t="e">
        <f t="shared" si="6"/>
        <v>#REF!</v>
      </c>
      <c r="U131" s="6" t="e">
        <f>C_BCCR[[#This Row],[Plazas]]/$W$10</f>
        <v>#REF!</v>
      </c>
      <c r="V131" s="15"/>
    </row>
    <row r="132" spans="1:22" x14ac:dyDescent="0.2">
      <c r="A132" s="3"/>
      <c r="B132" s="3"/>
      <c r="C132" s="3"/>
      <c r="D132" s="3"/>
      <c r="E132" s="3"/>
      <c r="F132" s="4"/>
      <c r="G132" s="4"/>
      <c r="H132" s="2"/>
      <c r="I132" s="3"/>
      <c r="J132" s="5"/>
      <c r="K132" s="6"/>
      <c r="L132" s="6"/>
      <c r="M132" s="6"/>
      <c r="N132" s="6"/>
      <c r="O132" s="6">
        <f t="shared" si="4"/>
        <v>0</v>
      </c>
      <c r="P132" s="6" t="s">
        <v>22</v>
      </c>
      <c r="Q132" s="6">
        <f>J132*IF(I132="Diaria",#REF!,IF(I132="Quincenal",#REF!,IF(I132="Semestral",#REF!,IF(I132="Trimestral",#REF!,IF(I132="Cuatrimestral",#REF!,IF(I132="Semanal",#REF!,IF(I132="Mensual",#REF!,IF(I132="Anual",#REF!,0))))))))</f>
        <v>0</v>
      </c>
      <c r="R132" s="6">
        <f t="shared" si="5"/>
        <v>0</v>
      </c>
      <c r="S132" s="6" t="e">
        <f>IF(P132="Sí",#REF!,#REF!)</f>
        <v>#REF!</v>
      </c>
      <c r="T132" s="6" t="e">
        <f t="shared" si="6"/>
        <v>#REF!</v>
      </c>
      <c r="U132" s="6" t="e">
        <f>C_BCCR[[#This Row],[Plazas]]/$W$10</f>
        <v>#REF!</v>
      </c>
      <c r="V132" s="15"/>
    </row>
    <row r="133" spans="1:22" x14ac:dyDescent="0.2">
      <c r="A133" s="3"/>
      <c r="B133" s="3"/>
      <c r="C133" s="3"/>
      <c r="D133" s="3"/>
      <c r="E133" s="3"/>
      <c r="F133" s="4"/>
      <c r="G133" s="4"/>
      <c r="H133" s="2"/>
      <c r="I133" s="3"/>
      <c r="J133" s="5"/>
      <c r="K133" s="6"/>
      <c r="L133" s="6"/>
      <c r="M133" s="6"/>
      <c r="N133" s="6"/>
      <c r="O133" s="6">
        <f t="shared" si="4"/>
        <v>0</v>
      </c>
      <c r="P133" s="6" t="s">
        <v>22</v>
      </c>
      <c r="Q133" s="6">
        <f>J133*IF(I133="Diaria",#REF!,IF(I133="Quincenal",#REF!,IF(I133="Semestral",#REF!,IF(I133="Trimestral",#REF!,IF(I133="Cuatrimestral",#REF!,IF(I133="Semanal",#REF!,IF(I133="Mensual",#REF!,IF(I133="Anual",#REF!,0))))))))</f>
        <v>0</v>
      </c>
      <c r="R133" s="6">
        <f t="shared" si="5"/>
        <v>0</v>
      </c>
      <c r="S133" s="6" t="e">
        <f>IF(P133="Sí",#REF!,#REF!)</f>
        <v>#REF!</v>
      </c>
      <c r="T133" s="6" t="e">
        <f t="shared" si="6"/>
        <v>#REF!</v>
      </c>
      <c r="U133" s="6" t="e">
        <f>C_BCCR[[#This Row],[Plazas]]/$W$10</f>
        <v>#REF!</v>
      </c>
      <c r="V133" s="15"/>
    </row>
    <row r="134" spans="1:22" x14ac:dyDescent="0.2">
      <c r="A134" s="3"/>
      <c r="B134" s="3"/>
      <c r="C134" s="3"/>
      <c r="D134" s="3"/>
      <c r="E134" s="3"/>
      <c r="F134" s="4"/>
      <c r="G134" s="4"/>
      <c r="H134" s="2"/>
      <c r="I134" s="3"/>
      <c r="J134" s="5"/>
      <c r="K134" s="6"/>
      <c r="L134" s="6"/>
      <c r="M134" s="6"/>
      <c r="N134" s="6"/>
      <c r="O134" s="6">
        <f t="shared" si="4"/>
        <v>0</v>
      </c>
      <c r="P134" s="6" t="s">
        <v>22</v>
      </c>
      <c r="Q134" s="6">
        <f>J134*IF(I134="Diaria",#REF!,IF(I134="Quincenal",#REF!,IF(I134="Semestral",#REF!,IF(I134="Trimestral",#REF!,IF(I134="Cuatrimestral",#REF!,IF(I134="Semanal",#REF!,IF(I134="Mensual",#REF!,IF(I134="Anual",#REF!,0))))))))</f>
        <v>0</v>
      </c>
      <c r="R134" s="6">
        <f t="shared" si="5"/>
        <v>0</v>
      </c>
      <c r="S134" s="6" t="e">
        <f>IF(P134="Sí",#REF!,#REF!)</f>
        <v>#REF!</v>
      </c>
      <c r="T134" s="6" t="e">
        <f t="shared" si="6"/>
        <v>#REF!</v>
      </c>
      <c r="U134" s="6" t="e">
        <f>C_BCCR[[#This Row],[Plazas]]/$W$10</f>
        <v>#REF!</v>
      </c>
      <c r="V134" s="15"/>
    </row>
    <row r="135" spans="1:22" x14ac:dyDescent="0.2">
      <c r="A135" s="3"/>
      <c r="B135" s="3"/>
      <c r="C135" s="3"/>
      <c r="D135" s="3"/>
      <c r="E135" s="3"/>
      <c r="F135" s="4"/>
      <c r="G135" s="4"/>
      <c r="H135" s="2"/>
      <c r="I135" s="3"/>
      <c r="J135" s="5"/>
      <c r="K135" s="6"/>
      <c r="L135" s="6"/>
      <c r="M135" s="6"/>
      <c r="N135" s="6"/>
      <c r="O135" s="6">
        <f t="shared" si="4"/>
        <v>0</v>
      </c>
      <c r="P135" s="6" t="s">
        <v>22</v>
      </c>
      <c r="Q135" s="6">
        <f>J135*IF(I135="Diaria",#REF!,IF(I135="Quincenal",#REF!,IF(I135="Semestral",#REF!,IF(I135="Trimestral",#REF!,IF(I135="Cuatrimestral",#REF!,IF(I135="Semanal",#REF!,IF(I135="Mensual",#REF!,IF(I135="Anual",#REF!,0))))))))</f>
        <v>0</v>
      </c>
      <c r="R135" s="6">
        <f t="shared" si="5"/>
        <v>0</v>
      </c>
      <c r="S135" s="6" t="e">
        <f>IF(P135="Sí",#REF!,#REF!)</f>
        <v>#REF!</v>
      </c>
      <c r="T135" s="6" t="e">
        <f t="shared" si="6"/>
        <v>#REF!</v>
      </c>
      <c r="U135" s="6" t="e">
        <f>C_BCCR[[#This Row],[Plazas]]/$W$10</f>
        <v>#REF!</v>
      </c>
      <c r="V135" s="15"/>
    </row>
    <row r="136" spans="1:22" x14ac:dyDescent="0.2">
      <c r="A136" s="3"/>
      <c r="B136" s="3"/>
      <c r="C136" s="3"/>
      <c r="D136" s="3"/>
      <c r="E136" s="3"/>
      <c r="F136" s="4"/>
      <c r="G136" s="4"/>
      <c r="H136" s="2"/>
      <c r="I136" s="3"/>
      <c r="J136" s="5"/>
      <c r="K136" s="14"/>
      <c r="L136" s="14"/>
      <c r="M136" s="14"/>
      <c r="N136" s="14"/>
      <c r="O136" s="6">
        <f t="shared" si="4"/>
        <v>0</v>
      </c>
      <c r="P136" s="6" t="s">
        <v>22</v>
      </c>
      <c r="Q136" s="6">
        <f>J136*IF(I136="Diaria",#REF!,IF(I136="Quincenal",#REF!,IF(I136="Semestral",#REF!,IF(I136="Trimestral",#REF!,IF(I136="Cuatrimestral",#REF!,IF(I136="Semanal",#REF!,IF(I136="Mensual",#REF!,IF(I136="Anual",#REF!,0))))))))</f>
        <v>0</v>
      </c>
      <c r="R136" s="6">
        <f t="shared" si="5"/>
        <v>0</v>
      </c>
      <c r="S136" s="6" t="e">
        <f>IF(P136="Sí",#REF!,#REF!)</f>
        <v>#REF!</v>
      </c>
      <c r="T136" s="6" t="e">
        <f t="shared" si="6"/>
        <v>#REF!</v>
      </c>
      <c r="U136" s="6" t="e">
        <f>C_BCCR[[#This Row],[Plazas]]/$W$10</f>
        <v>#REF!</v>
      </c>
      <c r="V136" s="15"/>
    </row>
    <row r="137" spans="1:22" x14ac:dyDescent="0.2">
      <c r="A137" s="3"/>
      <c r="B137" s="3"/>
      <c r="C137" s="3"/>
      <c r="D137" s="3"/>
      <c r="E137" s="3"/>
      <c r="F137" s="4"/>
      <c r="G137" s="4"/>
      <c r="H137" s="2"/>
      <c r="I137" s="3"/>
      <c r="J137" s="5"/>
      <c r="K137" s="6"/>
      <c r="L137" s="6"/>
      <c r="M137" s="6"/>
      <c r="N137" s="6"/>
      <c r="O137" s="6">
        <f t="shared" si="4"/>
        <v>0</v>
      </c>
      <c r="P137" s="6" t="s">
        <v>22</v>
      </c>
      <c r="Q137" s="6">
        <f>J137*IF(I137="Diaria",#REF!,IF(I137="Quincenal",#REF!,IF(I137="Semestral",#REF!,IF(I137="Trimestral",#REF!,IF(I137="Cuatrimestral",#REF!,IF(I137="Semanal",#REF!,IF(I137="Mensual",#REF!,IF(I137="Anual",#REF!,0))))))))</f>
        <v>0</v>
      </c>
      <c r="R137" s="6">
        <f t="shared" si="5"/>
        <v>0</v>
      </c>
      <c r="S137" s="6" t="e">
        <f>IF(P137="Sí",#REF!,#REF!)</f>
        <v>#REF!</v>
      </c>
      <c r="T137" s="6" t="e">
        <f t="shared" si="6"/>
        <v>#REF!</v>
      </c>
      <c r="U137" s="6" t="e">
        <f>C_BCCR[[#This Row],[Plazas]]/$W$10</f>
        <v>#REF!</v>
      </c>
      <c r="V137" s="15"/>
    </row>
    <row r="138" spans="1:22" x14ac:dyDescent="0.2">
      <c r="A138" s="3"/>
      <c r="B138" s="3"/>
      <c r="C138" s="3"/>
      <c r="D138" s="3"/>
      <c r="E138" s="3"/>
      <c r="F138" s="4"/>
      <c r="G138" s="4"/>
      <c r="H138" s="2"/>
      <c r="I138" s="3"/>
      <c r="J138" s="5"/>
      <c r="K138" s="6"/>
      <c r="L138" s="6"/>
      <c r="M138" s="6"/>
      <c r="N138" s="6"/>
      <c r="O138" s="6">
        <f t="shared" si="4"/>
        <v>0</v>
      </c>
      <c r="P138" s="6" t="s">
        <v>22</v>
      </c>
      <c r="Q138" s="6">
        <f>J138*IF(I138="Diaria",#REF!,IF(I138="Quincenal",#REF!,IF(I138="Semestral",#REF!,IF(I138="Trimestral",#REF!,IF(I138="Cuatrimestral",#REF!,IF(I138="Semanal",#REF!,IF(I138="Mensual",#REF!,IF(I138="Anual",#REF!,0))))))))</f>
        <v>0</v>
      </c>
      <c r="R138" s="6">
        <f t="shared" si="5"/>
        <v>0</v>
      </c>
      <c r="S138" s="6" t="e">
        <f>IF(P138="Sí",#REF!,#REF!)</f>
        <v>#REF!</v>
      </c>
      <c r="T138" s="6" t="e">
        <f t="shared" si="6"/>
        <v>#REF!</v>
      </c>
      <c r="U138" s="6" t="e">
        <f>C_BCCR[[#This Row],[Plazas]]/$W$10</f>
        <v>#REF!</v>
      </c>
      <c r="V138" s="15"/>
    </row>
    <row r="139" spans="1:22" x14ac:dyDescent="0.2">
      <c r="A139" s="3"/>
      <c r="B139" s="3"/>
      <c r="C139" s="3"/>
      <c r="D139" s="3"/>
      <c r="E139" s="3"/>
      <c r="F139" s="4"/>
      <c r="G139" s="4"/>
      <c r="H139" s="2"/>
      <c r="I139" s="3"/>
      <c r="J139" s="5"/>
      <c r="K139" s="6"/>
      <c r="L139" s="6"/>
      <c r="M139" s="6"/>
      <c r="N139" s="6"/>
      <c r="O139" s="6">
        <f t="shared" si="4"/>
        <v>0</v>
      </c>
      <c r="P139" s="6" t="s">
        <v>22</v>
      </c>
      <c r="Q139" s="6">
        <f>J139*IF(I139="Diaria",#REF!,IF(I139="Quincenal",#REF!,IF(I139="Semestral",#REF!,IF(I139="Trimestral",#REF!,IF(I139="Cuatrimestral",#REF!,IF(I139="Semanal",#REF!,IF(I139="Mensual",#REF!,IF(I139="Anual",#REF!,0))))))))</f>
        <v>0</v>
      </c>
      <c r="R139" s="6">
        <f t="shared" si="5"/>
        <v>0</v>
      </c>
      <c r="S139" s="6" t="e">
        <f>IF(P139="Sí",#REF!,#REF!)</f>
        <v>#REF!</v>
      </c>
      <c r="T139" s="6" t="e">
        <f t="shared" si="6"/>
        <v>#REF!</v>
      </c>
      <c r="U139" s="6" t="e">
        <f>C_BCCR[[#This Row],[Plazas]]/$W$10</f>
        <v>#REF!</v>
      </c>
      <c r="V139" s="15"/>
    </row>
    <row r="140" spans="1:22" x14ac:dyDescent="0.2">
      <c r="A140" s="3"/>
      <c r="B140" s="3"/>
      <c r="C140" s="3"/>
      <c r="D140" s="3"/>
      <c r="E140" s="3"/>
      <c r="F140" s="4"/>
      <c r="G140" s="4"/>
      <c r="H140" s="2"/>
      <c r="I140" s="3"/>
      <c r="J140" s="5"/>
      <c r="K140" s="6"/>
      <c r="L140" s="6"/>
      <c r="M140" s="6"/>
      <c r="N140" s="6"/>
      <c r="O140" s="6">
        <f t="shared" ref="O140:O185" si="7">(K140+(4*L140)+M140)/6</f>
        <v>0</v>
      </c>
      <c r="P140" s="6" t="s">
        <v>22</v>
      </c>
      <c r="Q140" s="6">
        <f>J140*IF(I140="Diaria",#REF!,IF(I140="Quincenal",#REF!,IF(I140="Semestral",#REF!,IF(I140="Trimestral",#REF!,IF(I140="Cuatrimestral",#REF!,IF(I140="Semanal",#REF!,IF(I140="Mensual",#REF!,IF(I140="Anual",#REF!,0))))))))</f>
        <v>0</v>
      </c>
      <c r="R140" s="6">
        <f t="shared" ref="R140:R185" si="8">Q140*O140</f>
        <v>0</v>
      </c>
      <c r="S140" s="6" t="e">
        <f>IF(P140="Sí",#REF!,#REF!)</f>
        <v>#REF!</v>
      </c>
      <c r="T140" s="6" t="e">
        <f t="shared" ref="T140:T185" si="9">R140/S140</f>
        <v>#REF!</v>
      </c>
      <c r="U140" s="6" t="e">
        <f>C_BCCR[[#This Row],[Plazas]]/$W$10</f>
        <v>#REF!</v>
      </c>
      <c r="V140" s="15"/>
    </row>
    <row r="141" spans="1:22" x14ac:dyDescent="0.2">
      <c r="A141" s="3"/>
      <c r="B141" s="3"/>
      <c r="C141" s="3"/>
      <c r="D141" s="3"/>
      <c r="E141" s="3"/>
      <c r="F141" s="12"/>
      <c r="G141" s="12"/>
      <c r="H141" s="2"/>
      <c r="I141" s="3"/>
      <c r="J141" s="5"/>
      <c r="K141" s="5"/>
      <c r="L141" s="6"/>
      <c r="M141" s="5"/>
      <c r="N141" s="5"/>
      <c r="O141" s="6">
        <f t="shared" si="7"/>
        <v>0</v>
      </c>
      <c r="P141" s="6" t="s">
        <v>22</v>
      </c>
      <c r="Q141" s="6">
        <f>J141*IF(I141="Diaria",#REF!,IF(I141="Quincenal",#REF!,IF(I141="Semestral",#REF!,IF(I141="Trimestral",#REF!,IF(I141="Cuatrimestral",#REF!,IF(I141="Semanal",#REF!,IF(I141="Mensual",#REF!,IF(I141="Anual",#REF!,0))))))))</f>
        <v>0</v>
      </c>
      <c r="R141" s="6">
        <f t="shared" si="8"/>
        <v>0</v>
      </c>
      <c r="S141" s="6" t="e">
        <f>IF(P141="Sí",#REF!,#REF!)</f>
        <v>#REF!</v>
      </c>
      <c r="T141" s="6" t="e">
        <f t="shared" si="9"/>
        <v>#REF!</v>
      </c>
      <c r="U141" s="6" t="e">
        <f>C_BCCR[[#This Row],[Plazas]]/$W$10</f>
        <v>#REF!</v>
      </c>
      <c r="V141" s="15"/>
    </row>
    <row r="142" spans="1:22" x14ac:dyDescent="0.2">
      <c r="A142" s="3"/>
      <c r="B142" s="3"/>
      <c r="C142" s="3"/>
      <c r="D142" s="3"/>
      <c r="E142" s="3"/>
      <c r="F142" s="12"/>
      <c r="G142" s="12"/>
      <c r="H142" s="2"/>
      <c r="I142" s="3"/>
      <c r="J142" s="5"/>
      <c r="K142" s="5"/>
      <c r="L142" s="6"/>
      <c r="M142" s="5"/>
      <c r="N142" s="5"/>
      <c r="O142" s="6">
        <f t="shared" si="7"/>
        <v>0</v>
      </c>
      <c r="P142" s="6" t="s">
        <v>22</v>
      </c>
      <c r="Q142" s="6">
        <f>J142*IF(I142="Diaria",#REF!,IF(I142="Quincenal",#REF!,IF(I142="Semestral",#REF!,IF(I142="Trimestral",#REF!,IF(I142="Cuatrimestral",#REF!,IF(I142="Semanal",#REF!,IF(I142="Mensual",#REF!,IF(I142="Anual",#REF!,0))))))))</f>
        <v>0</v>
      </c>
      <c r="R142" s="6">
        <f t="shared" si="8"/>
        <v>0</v>
      </c>
      <c r="S142" s="6" t="e">
        <f>IF(P142="Sí",#REF!,#REF!)</f>
        <v>#REF!</v>
      </c>
      <c r="T142" s="6" t="e">
        <f t="shared" si="9"/>
        <v>#REF!</v>
      </c>
      <c r="U142" s="6" t="e">
        <f>C_BCCR[[#This Row],[Plazas]]/$W$10</f>
        <v>#REF!</v>
      </c>
      <c r="V142" s="15"/>
    </row>
    <row r="143" spans="1:22" x14ac:dyDescent="0.2">
      <c r="A143" s="3"/>
      <c r="B143" s="3"/>
      <c r="C143" s="3"/>
      <c r="D143" s="3"/>
      <c r="E143" s="3"/>
      <c r="F143" s="12"/>
      <c r="G143" s="12"/>
      <c r="H143" s="2"/>
      <c r="I143" s="3"/>
      <c r="J143" s="5"/>
      <c r="K143" s="5"/>
      <c r="L143" s="5"/>
      <c r="M143" s="5"/>
      <c r="N143" s="5"/>
      <c r="O143" s="6">
        <f t="shared" si="7"/>
        <v>0</v>
      </c>
      <c r="P143" s="6" t="s">
        <v>22</v>
      </c>
      <c r="Q143" s="6">
        <f>J143*IF(I143="Diaria",#REF!,IF(I143="Quincenal",#REF!,IF(I143="Semestral",#REF!,IF(I143="Trimestral",#REF!,IF(I143="Cuatrimestral",#REF!,IF(I143="Semanal",#REF!,IF(I143="Mensual",#REF!,IF(I143="Anual",#REF!,0))))))))</f>
        <v>0</v>
      </c>
      <c r="R143" s="6">
        <f t="shared" si="8"/>
        <v>0</v>
      </c>
      <c r="S143" s="6" t="e">
        <f>IF(P143="Sí",#REF!,#REF!)</f>
        <v>#REF!</v>
      </c>
      <c r="T143" s="6" t="e">
        <f t="shared" si="9"/>
        <v>#REF!</v>
      </c>
      <c r="U143" s="6" t="e">
        <f>C_BCCR[[#This Row],[Plazas]]/$W$10</f>
        <v>#REF!</v>
      </c>
      <c r="V143" s="15"/>
    </row>
    <row r="144" spans="1:22" x14ac:dyDescent="0.2">
      <c r="A144" s="3"/>
      <c r="B144" s="3"/>
      <c r="C144" s="3"/>
      <c r="D144" s="3"/>
      <c r="E144" s="3"/>
      <c r="F144" s="12"/>
      <c r="G144" s="12"/>
      <c r="H144" s="2"/>
      <c r="I144" s="3"/>
      <c r="J144" s="5"/>
      <c r="K144" s="5"/>
      <c r="L144" s="5"/>
      <c r="M144" s="5"/>
      <c r="N144" s="5"/>
      <c r="O144" s="6">
        <f t="shared" si="7"/>
        <v>0</v>
      </c>
      <c r="P144" s="6" t="s">
        <v>22</v>
      </c>
      <c r="Q144" s="6">
        <f>J144*IF(I144="Diaria",#REF!,IF(I144="Quincenal",#REF!,IF(I144="Semestral",#REF!,IF(I144="Trimestral",#REF!,IF(I144="Cuatrimestral",#REF!,IF(I144="Semanal",#REF!,IF(I144="Mensual",#REF!,IF(I144="Anual",#REF!,0))))))))</f>
        <v>0</v>
      </c>
      <c r="R144" s="6">
        <f t="shared" si="8"/>
        <v>0</v>
      </c>
      <c r="S144" s="6" t="e">
        <f>IF(P144="Sí",#REF!,#REF!)</f>
        <v>#REF!</v>
      </c>
      <c r="T144" s="6" t="e">
        <f t="shared" si="9"/>
        <v>#REF!</v>
      </c>
      <c r="U144" s="6" t="e">
        <f>C_BCCR[[#This Row],[Plazas]]/$W$10</f>
        <v>#REF!</v>
      </c>
      <c r="V144" s="15"/>
    </row>
    <row r="145" spans="1:22" x14ac:dyDescent="0.2">
      <c r="A145" s="3"/>
      <c r="B145" s="3"/>
      <c r="C145" s="3"/>
      <c r="D145" s="3"/>
      <c r="E145" s="3"/>
      <c r="F145" s="12"/>
      <c r="G145" s="12"/>
      <c r="H145" s="2"/>
      <c r="I145" s="3"/>
      <c r="J145" s="5"/>
      <c r="K145" s="5"/>
      <c r="L145" s="6"/>
      <c r="M145" s="5"/>
      <c r="N145" s="5"/>
      <c r="O145" s="6">
        <f t="shared" si="7"/>
        <v>0</v>
      </c>
      <c r="P145" s="6" t="s">
        <v>22</v>
      </c>
      <c r="Q145" s="6">
        <f>J145*IF(I145="Diaria",#REF!,IF(I145="Quincenal",#REF!,IF(I145="Semestral",#REF!,IF(I145="Trimestral",#REF!,IF(I145="Cuatrimestral",#REF!,IF(I145="Semanal",#REF!,IF(I145="Mensual",#REF!,IF(I145="Anual",#REF!,0))))))))</f>
        <v>0</v>
      </c>
      <c r="R145" s="6">
        <f t="shared" si="8"/>
        <v>0</v>
      </c>
      <c r="S145" s="6" t="e">
        <f>IF(P145="Sí",#REF!,#REF!)</f>
        <v>#REF!</v>
      </c>
      <c r="T145" s="6" t="e">
        <f t="shared" si="9"/>
        <v>#REF!</v>
      </c>
      <c r="U145" s="6" t="e">
        <f>C_BCCR[[#This Row],[Plazas]]/$W$10</f>
        <v>#REF!</v>
      </c>
      <c r="V145" s="15"/>
    </row>
    <row r="146" spans="1:22" x14ac:dyDescent="0.2">
      <c r="A146" s="3"/>
      <c r="B146" s="3"/>
      <c r="C146" s="3"/>
      <c r="D146" s="3"/>
      <c r="E146" s="3"/>
      <c r="F146" s="12"/>
      <c r="G146" s="12"/>
      <c r="H146" s="2"/>
      <c r="I146" s="3"/>
      <c r="J146" s="5"/>
      <c r="K146" s="5"/>
      <c r="L146" s="6"/>
      <c r="M146" s="5"/>
      <c r="N146" s="5"/>
      <c r="O146" s="6">
        <f t="shared" si="7"/>
        <v>0</v>
      </c>
      <c r="P146" s="6" t="s">
        <v>22</v>
      </c>
      <c r="Q146" s="6">
        <f>J146*IF(I146="Diaria",#REF!,IF(I146="Quincenal",#REF!,IF(I146="Semestral",#REF!,IF(I146="Trimestral",#REF!,IF(I146="Cuatrimestral",#REF!,IF(I146="Semanal",#REF!,IF(I146="Mensual",#REF!,IF(I146="Anual",#REF!,0))))))))</f>
        <v>0</v>
      </c>
      <c r="R146" s="6">
        <f t="shared" si="8"/>
        <v>0</v>
      </c>
      <c r="S146" s="6" t="e">
        <f>IF(P146="Sí",#REF!,#REF!)</f>
        <v>#REF!</v>
      </c>
      <c r="T146" s="6" t="e">
        <f t="shared" si="9"/>
        <v>#REF!</v>
      </c>
      <c r="U146" s="6" t="e">
        <f>C_BCCR[[#This Row],[Plazas]]/$W$10</f>
        <v>#REF!</v>
      </c>
      <c r="V146" s="15"/>
    </row>
    <row r="147" spans="1:22" x14ac:dyDescent="0.2">
      <c r="A147" s="3"/>
      <c r="B147" s="3"/>
      <c r="C147" s="3"/>
      <c r="D147" s="3"/>
      <c r="E147" s="3"/>
      <c r="F147" s="12"/>
      <c r="G147" s="12"/>
      <c r="H147" s="2"/>
      <c r="I147" s="3"/>
      <c r="J147" s="5"/>
      <c r="K147" s="5"/>
      <c r="L147" s="5"/>
      <c r="M147" s="5"/>
      <c r="N147" s="5"/>
      <c r="O147" s="6">
        <f t="shared" si="7"/>
        <v>0</v>
      </c>
      <c r="P147" s="6" t="s">
        <v>22</v>
      </c>
      <c r="Q147" s="6">
        <f>J147*IF(I147="Diaria",#REF!,IF(I147="Quincenal",#REF!,IF(I147="Semestral",#REF!,IF(I147="Trimestral",#REF!,IF(I147="Cuatrimestral",#REF!,IF(I147="Semanal",#REF!,IF(I147="Mensual",#REF!,IF(I147="Anual",#REF!,0))))))))</f>
        <v>0</v>
      </c>
      <c r="R147" s="6">
        <f t="shared" si="8"/>
        <v>0</v>
      </c>
      <c r="S147" s="6" t="e">
        <f>IF(P147="Sí",#REF!,#REF!)</f>
        <v>#REF!</v>
      </c>
      <c r="T147" s="6" t="e">
        <f t="shared" si="9"/>
        <v>#REF!</v>
      </c>
      <c r="U147" s="6" t="e">
        <f>C_BCCR[[#This Row],[Plazas]]/$W$10</f>
        <v>#REF!</v>
      </c>
      <c r="V147" s="15"/>
    </row>
    <row r="148" spans="1:22" x14ac:dyDescent="0.2">
      <c r="A148" s="3"/>
      <c r="B148" s="3"/>
      <c r="C148" s="3"/>
      <c r="D148" s="3"/>
      <c r="E148" s="3"/>
      <c r="F148" s="12"/>
      <c r="G148" s="12"/>
      <c r="H148" s="2"/>
      <c r="I148" s="3"/>
      <c r="J148" s="5"/>
      <c r="K148" s="5"/>
      <c r="L148" s="6"/>
      <c r="M148" s="5"/>
      <c r="N148" s="5"/>
      <c r="O148" s="6">
        <f t="shared" si="7"/>
        <v>0</v>
      </c>
      <c r="P148" s="6" t="s">
        <v>22</v>
      </c>
      <c r="Q148" s="6">
        <f>J148*IF(I148="Diaria",#REF!,IF(I148="Quincenal",#REF!,IF(I148="Semestral",#REF!,IF(I148="Trimestral",#REF!,IF(I148="Cuatrimestral",#REF!,IF(I148="Semanal",#REF!,IF(I148="Mensual",#REF!,IF(I148="Anual",#REF!,0))))))))</f>
        <v>0</v>
      </c>
      <c r="R148" s="6">
        <f t="shared" si="8"/>
        <v>0</v>
      </c>
      <c r="S148" s="6" t="e">
        <f>IF(P148="Sí",#REF!,#REF!)</f>
        <v>#REF!</v>
      </c>
      <c r="T148" s="6" t="e">
        <f t="shared" si="9"/>
        <v>#REF!</v>
      </c>
      <c r="U148" s="6" t="e">
        <f>C_BCCR[[#This Row],[Plazas]]/$W$10</f>
        <v>#REF!</v>
      </c>
      <c r="V148" s="15"/>
    </row>
    <row r="149" spans="1:22" x14ac:dyDescent="0.2">
      <c r="A149" s="3"/>
      <c r="B149" s="3"/>
      <c r="C149" s="3"/>
      <c r="D149" s="3"/>
      <c r="E149" s="3"/>
      <c r="F149" s="12"/>
      <c r="G149" s="12"/>
      <c r="H149" s="2"/>
      <c r="I149" s="3"/>
      <c r="J149" s="5"/>
      <c r="K149" s="5"/>
      <c r="L149" s="5"/>
      <c r="M149" s="5"/>
      <c r="N149" s="5"/>
      <c r="O149" s="6">
        <f t="shared" si="7"/>
        <v>0</v>
      </c>
      <c r="P149" s="6" t="s">
        <v>22</v>
      </c>
      <c r="Q149" s="6">
        <f>J149*IF(I149="Diaria",#REF!,IF(I149="Quincenal",#REF!,IF(I149="Semestral",#REF!,IF(I149="Trimestral",#REF!,IF(I149="Cuatrimestral",#REF!,IF(I149="Semanal",#REF!,IF(I149="Mensual",#REF!,IF(I149="Anual",#REF!,0))))))))</f>
        <v>0</v>
      </c>
      <c r="R149" s="6">
        <f t="shared" si="8"/>
        <v>0</v>
      </c>
      <c r="S149" s="6" t="e">
        <f>IF(P149="Sí",#REF!,#REF!)</f>
        <v>#REF!</v>
      </c>
      <c r="T149" s="6" t="e">
        <f t="shared" si="9"/>
        <v>#REF!</v>
      </c>
      <c r="U149" s="6" t="e">
        <f>C_BCCR[[#This Row],[Plazas]]/$W$10</f>
        <v>#REF!</v>
      </c>
      <c r="V149" s="15"/>
    </row>
    <row r="150" spans="1:22" x14ac:dyDescent="0.2">
      <c r="A150" s="3"/>
      <c r="B150" s="3"/>
      <c r="C150" s="3"/>
      <c r="D150" s="3"/>
      <c r="E150" s="3"/>
      <c r="F150" s="12"/>
      <c r="G150" s="12"/>
      <c r="H150" s="2"/>
      <c r="I150" s="3"/>
      <c r="J150" s="5"/>
      <c r="K150" s="5"/>
      <c r="L150" s="5"/>
      <c r="M150" s="5"/>
      <c r="N150" s="5"/>
      <c r="O150" s="6">
        <f t="shared" si="7"/>
        <v>0</v>
      </c>
      <c r="P150" s="6" t="s">
        <v>22</v>
      </c>
      <c r="Q150" s="6">
        <f>J150*IF(I150="Diaria",#REF!,IF(I150="Quincenal",#REF!,IF(I150="Semestral",#REF!,IF(I150="Trimestral",#REF!,IF(I150="Cuatrimestral",#REF!,IF(I150="Semanal",#REF!,IF(I150="Mensual",#REF!,IF(I150="Anual",#REF!,0))))))))</f>
        <v>0</v>
      </c>
      <c r="R150" s="6">
        <f t="shared" si="8"/>
        <v>0</v>
      </c>
      <c r="S150" s="6" t="e">
        <f>IF(P150="Sí",#REF!,#REF!)</f>
        <v>#REF!</v>
      </c>
      <c r="T150" s="6" t="e">
        <f t="shared" si="9"/>
        <v>#REF!</v>
      </c>
      <c r="U150" s="6" t="e">
        <f>C_BCCR[[#This Row],[Plazas]]/$W$10</f>
        <v>#REF!</v>
      </c>
      <c r="V150" s="15"/>
    </row>
    <row r="151" spans="1:22" x14ac:dyDescent="0.2">
      <c r="A151" s="3"/>
      <c r="B151" s="3"/>
      <c r="C151" s="3"/>
      <c r="D151" s="3"/>
      <c r="E151" s="3"/>
      <c r="F151" s="1"/>
      <c r="G151" s="1"/>
      <c r="H151" s="2"/>
      <c r="I151" s="3"/>
      <c r="J151" s="5"/>
      <c r="K151" s="6"/>
      <c r="L151" s="6"/>
      <c r="M151" s="6"/>
      <c r="N151" s="6"/>
      <c r="O151" s="6">
        <f t="shared" si="7"/>
        <v>0</v>
      </c>
      <c r="P151" s="6" t="s">
        <v>22</v>
      </c>
      <c r="Q151" s="6">
        <f>J151*IF(I151="Diaria",#REF!,IF(I151="Quincenal",#REF!,IF(I151="Semestral",#REF!,IF(I151="Trimestral",#REF!,IF(I151="Cuatrimestral",#REF!,IF(I151="Semanal",#REF!,IF(I151="Mensual",#REF!,IF(I151="Anual",#REF!,0))))))))</f>
        <v>0</v>
      </c>
      <c r="R151" s="6">
        <f t="shared" si="8"/>
        <v>0</v>
      </c>
      <c r="S151" s="6" t="e">
        <f>IF(P151="Sí",#REF!,#REF!)</f>
        <v>#REF!</v>
      </c>
      <c r="T151" s="6" t="e">
        <f t="shared" si="9"/>
        <v>#REF!</v>
      </c>
      <c r="U151" s="6" t="e">
        <f>C_BCCR[[#This Row],[Plazas]]/$W$10</f>
        <v>#REF!</v>
      </c>
      <c r="V151" s="15"/>
    </row>
    <row r="152" spans="1:22" x14ac:dyDescent="0.2">
      <c r="A152" s="3"/>
      <c r="B152" s="3"/>
      <c r="C152" s="3"/>
      <c r="D152" s="3"/>
      <c r="E152" s="3"/>
      <c r="F152" s="1"/>
      <c r="G152" s="1"/>
      <c r="H152" s="2"/>
      <c r="I152" s="3"/>
      <c r="J152" s="5"/>
      <c r="K152" s="6"/>
      <c r="L152" s="6"/>
      <c r="M152" s="6"/>
      <c r="N152" s="6"/>
      <c r="O152" s="6">
        <f t="shared" si="7"/>
        <v>0</v>
      </c>
      <c r="P152" s="6" t="s">
        <v>22</v>
      </c>
      <c r="Q152" s="6">
        <f>J152*IF(I152="Diaria",#REF!,IF(I152="Quincenal",#REF!,IF(I152="Semestral",#REF!,IF(I152="Trimestral",#REF!,IF(I152="Cuatrimestral",#REF!,IF(I152="Semanal",#REF!,IF(I152="Mensual",#REF!,IF(I152="Anual",#REF!,0))))))))</f>
        <v>0</v>
      </c>
      <c r="R152" s="6">
        <f t="shared" si="8"/>
        <v>0</v>
      </c>
      <c r="S152" s="6" t="e">
        <f>IF(P152="Sí",#REF!,#REF!)</f>
        <v>#REF!</v>
      </c>
      <c r="T152" s="6" t="e">
        <f t="shared" si="9"/>
        <v>#REF!</v>
      </c>
      <c r="U152" s="6" t="e">
        <f>C_BCCR[[#This Row],[Plazas]]/$W$10</f>
        <v>#REF!</v>
      </c>
      <c r="V152" s="15"/>
    </row>
    <row r="153" spans="1:22" x14ac:dyDescent="0.2">
      <c r="A153" s="3"/>
      <c r="B153" s="3"/>
      <c r="C153" s="3"/>
      <c r="D153" s="3"/>
      <c r="E153" s="3"/>
      <c r="F153" s="1"/>
      <c r="G153" s="1"/>
      <c r="H153" s="2"/>
      <c r="I153" s="3"/>
      <c r="J153" s="5"/>
      <c r="K153" s="6"/>
      <c r="L153" s="6"/>
      <c r="M153" s="6"/>
      <c r="N153" s="6"/>
      <c r="O153" s="6">
        <f t="shared" si="7"/>
        <v>0</v>
      </c>
      <c r="P153" s="6" t="s">
        <v>22</v>
      </c>
      <c r="Q153" s="6">
        <f>J153*IF(I153="Diaria",#REF!,IF(I153="Quincenal",#REF!,IF(I153="Semestral",#REF!,IF(I153="Trimestral",#REF!,IF(I153="Cuatrimestral",#REF!,IF(I153="Semanal",#REF!,IF(I153="Mensual",#REF!,IF(I153="Anual",#REF!,0))))))))</f>
        <v>0</v>
      </c>
      <c r="R153" s="6">
        <f t="shared" si="8"/>
        <v>0</v>
      </c>
      <c r="S153" s="6" t="e">
        <f>IF(P153="Sí",#REF!,#REF!)</f>
        <v>#REF!</v>
      </c>
      <c r="T153" s="6" t="e">
        <f t="shared" si="9"/>
        <v>#REF!</v>
      </c>
      <c r="U153" s="6" t="e">
        <f>C_BCCR[[#This Row],[Plazas]]/$W$10</f>
        <v>#REF!</v>
      </c>
      <c r="V153" s="15"/>
    </row>
    <row r="154" spans="1:22" x14ac:dyDescent="0.2">
      <c r="A154" s="3"/>
      <c r="B154" s="3"/>
      <c r="C154" s="3"/>
      <c r="D154" s="3"/>
      <c r="E154" s="3"/>
      <c r="F154" s="1"/>
      <c r="G154" s="1"/>
      <c r="H154" s="2"/>
      <c r="I154" s="3"/>
      <c r="J154" s="5"/>
      <c r="K154" s="6"/>
      <c r="L154" s="6"/>
      <c r="M154" s="6"/>
      <c r="N154" s="6"/>
      <c r="O154" s="6">
        <f t="shared" si="7"/>
        <v>0</v>
      </c>
      <c r="P154" s="6" t="s">
        <v>22</v>
      </c>
      <c r="Q154" s="6">
        <f>J154*IF(I154="Diaria",#REF!,IF(I154="Quincenal",#REF!,IF(I154="Semestral",#REF!,IF(I154="Trimestral",#REF!,IF(I154="Cuatrimestral",#REF!,IF(I154="Semanal",#REF!,IF(I154="Mensual",#REF!,IF(I154="Anual",#REF!,0))))))))</f>
        <v>0</v>
      </c>
      <c r="R154" s="6">
        <f t="shared" si="8"/>
        <v>0</v>
      </c>
      <c r="S154" s="6" t="e">
        <f>IF(P154="Sí",#REF!,#REF!)</f>
        <v>#REF!</v>
      </c>
      <c r="T154" s="6" t="e">
        <f t="shared" si="9"/>
        <v>#REF!</v>
      </c>
      <c r="U154" s="6" t="e">
        <f>C_BCCR[[#This Row],[Plazas]]/$W$10</f>
        <v>#REF!</v>
      </c>
      <c r="V154" s="15"/>
    </row>
    <row r="155" spans="1:22" x14ac:dyDescent="0.2">
      <c r="A155" s="3"/>
      <c r="B155" s="3"/>
      <c r="C155" s="3"/>
      <c r="D155" s="3"/>
      <c r="E155" s="3"/>
      <c r="F155" s="1"/>
      <c r="G155" s="1"/>
      <c r="H155" s="2"/>
      <c r="I155" s="3"/>
      <c r="J155" s="5"/>
      <c r="K155" s="6"/>
      <c r="L155" s="6"/>
      <c r="M155" s="6"/>
      <c r="N155" s="6"/>
      <c r="O155" s="6">
        <f t="shared" si="7"/>
        <v>0</v>
      </c>
      <c r="P155" s="6" t="s">
        <v>22</v>
      </c>
      <c r="Q155" s="6">
        <f>J155*IF(I155="Diaria",#REF!,IF(I155="Quincenal",#REF!,IF(I155="Semestral",#REF!,IF(I155="Trimestral",#REF!,IF(I155="Cuatrimestral",#REF!,IF(I155="Semanal",#REF!,IF(I155="Mensual",#REF!,IF(I155="Anual",#REF!,0))))))))</f>
        <v>0</v>
      </c>
      <c r="R155" s="6">
        <f t="shared" si="8"/>
        <v>0</v>
      </c>
      <c r="S155" s="6" t="e">
        <f>IF(P155="Sí",#REF!,#REF!)</f>
        <v>#REF!</v>
      </c>
      <c r="T155" s="6" t="e">
        <f t="shared" si="9"/>
        <v>#REF!</v>
      </c>
      <c r="U155" s="6" t="e">
        <f>C_BCCR[[#This Row],[Plazas]]/$W$10</f>
        <v>#REF!</v>
      </c>
      <c r="V155" s="15"/>
    </row>
    <row r="156" spans="1:22" x14ac:dyDescent="0.2">
      <c r="A156" s="3"/>
      <c r="B156" s="3"/>
      <c r="C156" s="3"/>
      <c r="D156" s="3"/>
      <c r="E156" s="3"/>
      <c r="F156" s="1"/>
      <c r="G156" s="1"/>
      <c r="H156" s="2"/>
      <c r="I156" s="3"/>
      <c r="J156" s="5"/>
      <c r="K156" s="6"/>
      <c r="L156" s="6"/>
      <c r="M156" s="6"/>
      <c r="N156" s="6"/>
      <c r="O156" s="6">
        <f t="shared" si="7"/>
        <v>0</v>
      </c>
      <c r="P156" s="6" t="s">
        <v>22</v>
      </c>
      <c r="Q156" s="6">
        <f>J156*IF(I156="Diaria",#REF!,IF(I156="Quincenal",#REF!,IF(I156="Semestral",#REF!,IF(I156="Trimestral",#REF!,IF(I156="Cuatrimestral",#REF!,IF(I156="Semanal",#REF!,IF(I156="Mensual",#REF!,IF(I156="Anual",#REF!,0))))))))</f>
        <v>0</v>
      </c>
      <c r="R156" s="6">
        <f t="shared" si="8"/>
        <v>0</v>
      </c>
      <c r="S156" s="6" t="e">
        <f>IF(P156="Sí",#REF!,#REF!)</f>
        <v>#REF!</v>
      </c>
      <c r="T156" s="6" t="e">
        <f t="shared" si="9"/>
        <v>#REF!</v>
      </c>
      <c r="U156" s="6" t="e">
        <f>C_BCCR[[#This Row],[Plazas]]/$W$10</f>
        <v>#REF!</v>
      </c>
      <c r="V156" s="15"/>
    </row>
    <row r="157" spans="1:22" x14ac:dyDescent="0.2">
      <c r="A157" s="3"/>
      <c r="B157" s="3"/>
      <c r="C157" s="3"/>
      <c r="D157" s="3"/>
      <c r="E157" s="3"/>
      <c r="F157" s="1"/>
      <c r="G157" s="1"/>
      <c r="H157" s="2"/>
      <c r="I157" s="3"/>
      <c r="J157" s="5"/>
      <c r="K157" s="6"/>
      <c r="L157" s="6"/>
      <c r="M157" s="6"/>
      <c r="N157" s="6"/>
      <c r="O157" s="6">
        <f t="shared" si="7"/>
        <v>0</v>
      </c>
      <c r="P157" s="6" t="s">
        <v>22</v>
      </c>
      <c r="Q157" s="6">
        <f>J157*IF(I157="Diaria",#REF!,IF(I157="Quincenal",#REF!,IF(I157="Semestral",#REF!,IF(I157="Trimestral",#REF!,IF(I157="Cuatrimestral",#REF!,IF(I157="Semanal",#REF!,IF(I157="Mensual",#REF!,IF(I157="Anual",#REF!,0))))))))</f>
        <v>0</v>
      </c>
      <c r="R157" s="6">
        <f t="shared" si="8"/>
        <v>0</v>
      </c>
      <c r="S157" s="6" t="e">
        <f>IF(P157="Sí",#REF!,#REF!)</f>
        <v>#REF!</v>
      </c>
      <c r="T157" s="6" t="e">
        <f t="shared" si="9"/>
        <v>#REF!</v>
      </c>
      <c r="U157" s="6" t="e">
        <f>C_BCCR[[#This Row],[Plazas]]/$W$10</f>
        <v>#REF!</v>
      </c>
      <c r="V157" s="15"/>
    </row>
    <row r="158" spans="1:22" x14ac:dyDescent="0.2">
      <c r="A158" s="3"/>
      <c r="B158" s="3"/>
      <c r="C158" s="3"/>
      <c r="D158" s="3"/>
      <c r="E158" s="3"/>
      <c r="F158" s="1"/>
      <c r="G158" s="1"/>
      <c r="H158" s="2"/>
      <c r="I158" s="3"/>
      <c r="J158" s="5"/>
      <c r="K158" s="6"/>
      <c r="L158" s="6"/>
      <c r="M158" s="6"/>
      <c r="N158" s="6"/>
      <c r="O158" s="6">
        <f t="shared" si="7"/>
        <v>0</v>
      </c>
      <c r="P158" s="6" t="s">
        <v>22</v>
      </c>
      <c r="Q158" s="6">
        <f>J158*IF(I158="Diaria",#REF!,IF(I158="Quincenal",#REF!,IF(I158="Semestral",#REF!,IF(I158="Trimestral",#REF!,IF(I158="Cuatrimestral",#REF!,IF(I158="Semanal",#REF!,IF(I158="Mensual",#REF!,IF(I158="Anual",#REF!,0))))))))</f>
        <v>0</v>
      </c>
      <c r="R158" s="6">
        <f t="shared" si="8"/>
        <v>0</v>
      </c>
      <c r="S158" s="6" t="e">
        <f>IF(P158="Sí",#REF!,#REF!)</f>
        <v>#REF!</v>
      </c>
      <c r="T158" s="6" t="e">
        <f t="shared" si="9"/>
        <v>#REF!</v>
      </c>
      <c r="U158" s="6" t="e">
        <f>C_BCCR[[#This Row],[Plazas]]/$W$10</f>
        <v>#REF!</v>
      </c>
      <c r="V158" s="15"/>
    </row>
    <row r="159" spans="1:22" x14ac:dyDescent="0.2">
      <c r="A159" s="3"/>
      <c r="B159" s="3"/>
      <c r="C159" s="3"/>
      <c r="D159" s="3"/>
      <c r="E159" s="3"/>
      <c r="F159" s="1"/>
      <c r="G159" s="1"/>
      <c r="H159" s="2"/>
      <c r="I159" s="3"/>
      <c r="J159" s="5"/>
      <c r="K159" s="6"/>
      <c r="L159" s="6"/>
      <c r="M159" s="6"/>
      <c r="N159" s="6"/>
      <c r="O159" s="6">
        <f t="shared" si="7"/>
        <v>0</v>
      </c>
      <c r="P159" s="6" t="s">
        <v>22</v>
      </c>
      <c r="Q159" s="6">
        <f>J159*IF(I159="Diaria",#REF!,IF(I159="Quincenal",#REF!,IF(I159="Semestral",#REF!,IF(I159="Trimestral",#REF!,IF(I159="Cuatrimestral",#REF!,IF(I159="Semanal",#REF!,IF(I159="Mensual",#REF!,IF(I159="Anual",#REF!,0))))))))</f>
        <v>0</v>
      </c>
      <c r="R159" s="6">
        <f t="shared" si="8"/>
        <v>0</v>
      </c>
      <c r="S159" s="6" t="e">
        <f>IF(P159="Sí",#REF!,#REF!)</f>
        <v>#REF!</v>
      </c>
      <c r="T159" s="6" t="e">
        <f t="shared" si="9"/>
        <v>#REF!</v>
      </c>
      <c r="U159" s="6" t="e">
        <f>C_BCCR[[#This Row],[Plazas]]/$W$10</f>
        <v>#REF!</v>
      </c>
      <c r="V159" s="15"/>
    </row>
    <row r="160" spans="1:22" x14ac:dyDescent="0.2">
      <c r="A160" s="3"/>
      <c r="B160" s="3"/>
      <c r="C160" s="3"/>
      <c r="D160" s="3"/>
      <c r="E160" s="3"/>
      <c r="F160" s="1"/>
      <c r="G160" s="1"/>
      <c r="H160" s="2"/>
      <c r="I160" s="3"/>
      <c r="J160" s="5"/>
      <c r="K160" s="6"/>
      <c r="L160" s="6"/>
      <c r="M160" s="6"/>
      <c r="N160" s="6"/>
      <c r="O160" s="6">
        <f t="shared" si="7"/>
        <v>0</v>
      </c>
      <c r="P160" s="6" t="s">
        <v>22</v>
      </c>
      <c r="Q160" s="6">
        <f>J160*IF(I160="Diaria",#REF!,IF(I160="Quincenal",#REF!,IF(I160="Semestral",#REF!,IF(I160="Trimestral",#REF!,IF(I160="Cuatrimestral",#REF!,IF(I160="Semanal",#REF!,IF(I160="Mensual",#REF!,IF(I160="Anual",#REF!,0))))))))</f>
        <v>0</v>
      </c>
      <c r="R160" s="6">
        <f t="shared" si="8"/>
        <v>0</v>
      </c>
      <c r="S160" s="6" t="e">
        <f>IF(P160="Sí",#REF!,#REF!)</f>
        <v>#REF!</v>
      </c>
      <c r="T160" s="6" t="e">
        <f t="shared" si="9"/>
        <v>#REF!</v>
      </c>
      <c r="U160" s="6" t="e">
        <f>C_BCCR[[#This Row],[Plazas]]/$W$10</f>
        <v>#REF!</v>
      </c>
      <c r="V160" s="15"/>
    </row>
    <row r="161" spans="1:22" x14ac:dyDescent="0.2">
      <c r="A161" s="3"/>
      <c r="B161" s="3"/>
      <c r="C161" s="3"/>
      <c r="D161" s="3"/>
      <c r="E161" s="3"/>
      <c r="F161" s="1"/>
      <c r="G161" s="1"/>
      <c r="H161" s="2"/>
      <c r="I161" s="3"/>
      <c r="J161" s="5"/>
      <c r="K161" s="6"/>
      <c r="L161" s="6"/>
      <c r="M161" s="6"/>
      <c r="N161" s="6"/>
      <c r="O161" s="6">
        <f t="shared" si="7"/>
        <v>0</v>
      </c>
      <c r="P161" s="6" t="s">
        <v>22</v>
      </c>
      <c r="Q161" s="6">
        <f>J161*IF(I161="Diaria",#REF!,IF(I161="Quincenal",#REF!,IF(I161="Semestral",#REF!,IF(I161="Trimestral",#REF!,IF(I161="Cuatrimestral",#REF!,IF(I161="Semanal",#REF!,IF(I161="Mensual",#REF!,IF(I161="Anual",#REF!,0))))))))</f>
        <v>0</v>
      </c>
      <c r="R161" s="6">
        <f t="shared" si="8"/>
        <v>0</v>
      </c>
      <c r="S161" s="6" t="e">
        <f>IF(P161="Sí",#REF!,#REF!)</f>
        <v>#REF!</v>
      </c>
      <c r="T161" s="6" t="e">
        <f t="shared" si="9"/>
        <v>#REF!</v>
      </c>
      <c r="U161" s="6" t="e">
        <f>C_BCCR[[#This Row],[Plazas]]/$W$10</f>
        <v>#REF!</v>
      </c>
      <c r="V161" s="15"/>
    </row>
    <row r="162" spans="1:22" x14ac:dyDescent="0.2">
      <c r="A162" s="3"/>
      <c r="B162" s="3"/>
      <c r="C162" s="3"/>
      <c r="D162" s="3"/>
      <c r="E162" s="3"/>
      <c r="F162" s="1"/>
      <c r="G162" s="1"/>
      <c r="H162" s="2"/>
      <c r="I162" s="3"/>
      <c r="J162" s="5"/>
      <c r="K162" s="6"/>
      <c r="L162" s="6"/>
      <c r="M162" s="6"/>
      <c r="N162" s="6"/>
      <c r="O162" s="6">
        <f t="shared" si="7"/>
        <v>0</v>
      </c>
      <c r="P162" s="6" t="s">
        <v>22</v>
      </c>
      <c r="Q162" s="6">
        <f>J162*IF(I162="Diaria",#REF!,IF(I162="Quincenal",#REF!,IF(I162="Semestral",#REF!,IF(I162="Trimestral",#REF!,IF(I162="Cuatrimestral",#REF!,IF(I162="Semanal",#REF!,IF(I162="Mensual",#REF!,IF(I162="Anual",#REF!,0))))))))</f>
        <v>0</v>
      </c>
      <c r="R162" s="6">
        <f t="shared" si="8"/>
        <v>0</v>
      </c>
      <c r="S162" s="6" t="e">
        <f>IF(P162="Sí",#REF!,#REF!)</f>
        <v>#REF!</v>
      </c>
      <c r="T162" s="6" t="e">
        <f t="shared" si="9"/>
        <v>#REF!</v>
      </c>
      <c r="U162" s="6" t="e">
        <f>C_BCCR[[#This Row],[Plazas]]/$W$10</f>
        <v>#REF!</v>
      </c>
      <c r="V162" s="15"/>
    </row>
    <row r="163" spans="1:22" x14ac:dyDescent="0.2">
      <c r="A163" s="3"/>
      <c r="B163" s="3"/>
      <c r="C163" s="3"/>
      <c r="D163" s="3"/>
      <c r="E163" s="3"/>
      <c r="F163" s="1"/>
      <c r="G163" s="1"/>
      <c r="H163" s="2"/>
      <c r="I163" s="3"/>
      <c r="J163" s="5"/>
      <c r="K163" s="6"/>
      <c r="L163" s="6"/>
      <c r="M163" s="6"/>
      <c r="N163" s="6"/>
      <c r="O163" s="6">
        <f t="shared" si="7"/>
        <v>0</v>
      </c>
      <c r="P163" s="6" t="s">
        <v>22</v>
      </c>
      <c r="Q163" s="6">
        <f>J163*IF(I163="Diaria",#REF!,IF(I163="Quincenal",#REF!,IF(I163="Semestral",#REF!,IF(I163="Trimestral",#REF!,IF(I163="Cuatrimestral",#REF!,IF(I163="Semanal",#REF!,IF(I163="Mensual",#REF!,IF(I163="Anual",#REF!,0))))))))</f>
        <v>0</v>
      </c>
      <c r="R163" s="6">
        <f t="shared" si="8"/>
        <v>0</v>
      </c>
      <c r="S163" s="6" t="e">
        <f>IF(P163="Sí",#REF!,#REF!)</f>
        <v>#REF!</v>
      </c>
      <c r="T163" s="6" t="e">
        <f t="shared" si="9"/>
        <v>#REF!</v>
      </c>
      <c r="U163" s="6" t="e">
        <f>C_BCCR[[#This Row],[Plazas]]/$W$10</f>
        <v>#REF!</v>
      </c>
      <c r="V163" s="15"/>
    </row>
    <row r="164" spans="1:22" x14ac:dyDescent="0.2">
      <c r="A164" s="3"/>
      <c r="B164" s="3"/>
      <c r="C164" s="3"/>
      <c r="D164" s="3"/>
      <c r="E164" s="3"/>
      <c r="F164" s="1"/>
      <c r="G164" s="1"/>
      <c r="H164" s="2"/>
      <c r="I164" s="3"/>
      <c r="J164" s="5"/>
      <c r="K164" s="6"/>
      <c r="L164" s="6"/>
      <c r="M164" s="6"/>
      <c r="N164" s="6"/>
      <c r="O164" s="6">
        <f t="shared" si="7"/>
        <v>0</v>
      </c>
      <c r="P164" s="6" t="s">
        <v>22</v>
      </c>
      <c r="Q164" s="6">
        <f>J164*IF(I164="Diaria",#REF!,IF(I164="Quincenal",#REF!,IF(I164="Semestral",#REF!,IF(I164="Trimestral",#REF!,IF(I164="Cuatrimestral",#REF!,IF(I164="Semanal",#REF!,IF(I164="Mensual",#REF!,IF(I164="Anual",#REF!,0))))))))</f>
        <v>0</v>
      </c>
      <c r="R164" s="6">
        <f t="shared" si="8"/>
        <v>0</v>
      </c>
      <c r="S164" s="6" t="e">
        <f>IF(P164="Sí",#REF!,#REF!)</f>
        <v>#REF!</v>
      </c>
      <c r="T164" s="6" t="e">
        <f t="shared" si="9"/>
        <v>#REF!</v>
      </c>
      <c r="U164" s="6" t="e">
        <f>C_BCCR[[#This Row],[Plazas]]/$W$10</f>
        <v>#REF!</v>
      </c>
      <c r="V164" s="15"/>
    </row>
    <row r="165" spans="1:22" x14ac:dyDescent="0.2">
      <c r="A165" s="3"/>
      <c r="B165" s="3"/>
      <c r="C165" s="3"/>
      <c r="D165" s="3"/>
      <c r="E165" s="3"/>
      <c r="F165" s="1"/>
      <c r="G165" s="1"/>
      <c r="H165" s="2"/>
      <c r="I165" s="3"/>
      <c r="J165" s="5"/>
      <c r="K165" s="6"/>
      <c r="L165" s="6"/>
      <c r="M165" s="6"/>
      <c r="N165" s="6"/>
      <c r="O165" s="6">
        <f t="shared" si="7"/>
        <v>0</v>
      </c>
      <c r="P165" s="6" t="s">
        <v>22</v>
      </c>
      <c r="Q165" s="6">
        <f>J165*IF(I165="Diaria",#REF!,IF(I165="Quincenal",#REF!,IF(I165="Semestral",#REF!,IF(I165="Trimestral",#REF!,IF(I165="Cuatrimestral",#REF!,IF(I165="Semanal",#REF!,IF(I165="Mensual",#REF!,IF(I165="Anual",#REF!,0))))))))</f>
        <v>0</v>
      </c>
      <c r="R165" s="6">
        <f t="shared" si="8"/>
        <v>0</v>
      </c>
      <c r="S165" s="6" t="e">
        <f>IF(P165="Sí",#REF!,#REF!)</f>
        <v>#REF!</v>
      </c>
      <c r="T165" s="6" t="e">
        <f t="shared" si="9"/>
        <v>#REF!</v>
      </c>
      <c r="U165" s="6" t="e">
        <f>C_BCCR[[#This Row],[Plazas]]/$W$10</f>
        <v>#REF!</v>
      </c>
      <c r="V165" s="15"/>
    </row>
    <row r="166" spans="1:22" x14ac:dyDescent="0.2">
      <c r="A166" s="3"/>
      <c r="B166" s="3"/>
      <c r="C166" s="3"/>
      <c r="D166" s="3"/>
      <c r="E166" s="3"/>
      <c r="F166" s="1"/>
      <c r="G166" s="1"/>
      <c r="H166" s="2"/>
      <c r="I166" s="3"/>
      <c r="J166" s="5"/>
      <c r="K166" s="6"/>
      <c r="L166" s="6"/>
      <c r="M166" s="6"/>
      <c r="N166" s="6"/>
      <c r="O166" s="6">
        <f t="shared" si="7"/>
        <v>0</v>
      </c>
      <c r="P166" s="6" t="s">
        <v>22</v>
      </c>
      <c r="Q166" s="6">
        <f>J166*IF(I166="Diaria",#REF!,IF(I166="Quincenal",#REF!,IF(I166="Semestral",#REF!,IF(I166="Trimestral",#REF!,IF(I166="Cuatrimestral",#REF!,IF(I166="Semanal",#REF!,IF(I166="Mensual",#REF!,IF(I166="Anual",#REF!,0))))))))</f>
        <v>0</v>
      </c>
      <c r="R166" s="6">
        <f t="shared" si="8"/>
        <v>0</v>
      </c>
      <c r="S166" s="6" t="e">
        <f>IF(P166="Sí",#REF!,#REF!)</f>
        <v>#REF!</v>
      </c>
      <c r="T166" s="6" t="e">
        <f t="shared" si="9"/>
        <v>#REF!</v>
      </c>
      <c r="U166" s="6" t="e">
        <f>C_BCCR[[#This Row],[Plazas]]/$W$10</f>
        <v>#REF!</v>
      </c>
      <c r="V166" s="15"/>
    </row>
    <row r="167" spans="1:22" x14ac:dyDescent="0.2">
      <c r="A167" s="3"/>
      <c r="B167" s="3"/>
      <c r="C167" s="3"/>
      <c r="D167" s="3"/>
      <c r="E167" s="3"/>
      <c r="F167" s="4"/>
      <c r="G167" s="4"/>
      <c r="H167" s="2"/>
      <c r="I167" s="3"/>
      <c r="J167" s="5"/>
      <c r="K167" s="6"/>
      <c r="L167" s="6"/>
      <c r="M167" s="6"/>
      <c r="N167" s="6"/>
      <c r="O167" s="6">
        <f t="shared" si="7"/>
        <v>0</v>
      </c>
      <c r="P167" s="6" t="s">
        <v>22</v>
      </c>
      <c r="Q167" s="6">
        <f>J167*IF(I167="Diaria",#REF!,IF(I167="Quincenal",#REF!,IF(I167="Semestral",#REF!,IF(I167="Trimestral",#REF!,IF(I167="Cuatrimestral",#REF!,IF(I167="Semanal",#REF!,IF(I167="Mensual",#REF!,IF(I167="Anual",#REF!,0))))))))</f>
        <v>0</v>
      </c>
      <c r="R167" s="6">
        <f t="shared" si="8"/>
        <v>0</v>
      </c>
      <c r="S167" s="6" t="e">
        <f>IF(P167="Sí",#REF!,#REF!)</f>
        <v>#REF!</v>
      </c>
      <c r="T167" s="6" t="e">
        <f t="shared" si="9"/>
        <v>#REF!</v>
      </c>
      <c r="U167" s="6" t="e">
        <f>C_BCCR[[#This Row],[Plazas]]/$W$10</f>
        <v>#REF!</v>
      </c>
      <c r="V167" s="15"/>
    </row>
    <row r="168" spans="1:22" x14ac:dyDescent="0.2">
      <c r="A168" s="3"/>
      <c r="B168" s="3"/>
      <c r="C168" s="3"/>
      <c r="D168" s="3"/>
      <c r="E168" s="3"/>
      <c r="F168" s="4"/>
      <c r="G168" s="4"/>
      <c r="H168" s="2"/>
      <c r="I168" s="3"/>
      <c r="J168" s="5"/>
      <c r="K168" s="6"/>
      <c r="L168" s="6"/>
      <c r="M168" s="6"/>
      <c r="N168" s="6"/>
      <c r="O168" s="6">
        <f t="shared" si="7"/>
        <v>0</v>
      </c>
      <c r="P168" s="6" t="s">
        <v>22</v>
      </c>
      <c r="Q168" s="6">
        <f>J168*IF(I168="Diaria",#REF!,IF(I168="Quincenal",#REF!,IF(I168="Semestral",#REF!,IF(I168="Trimestral",#REF!,IF(I168="Cuatrimestral",#REF!,IF(I168="Semanal",#REF!,IF(I168="Mensual",#REF!,IF(I168="Anual",#REF!,0))))))))</f>
        <v>0</v>
      </c>
      <c r="R168" s="6">
        <f t="shared" si="8"/>
        <v>0</v>
      </c>
      <c r="S168" s="6" t="e">
        <f>IF(P168="Sí",#REF!,#REF!)</f>
        <v>#REF!</v>
      </c>
      <c r="T168" s="6" t="e">
        <f t="shared" si="9"/>
        <v>#REF!</v>
      </c>
      <c r="U168" s="6" t="e">
        <f>C_BCCR[[#This Row],[Plazas]]/$W$10</f>
        <v>#REF!</v>
      </c>
      <c r="V168" s="15"/>
    </row>
    <row r="169" spans="1:22" x14ac:dyDescent="0.2">
      <c r="A169" s="3"/>
      <c r="B169" s="3"/>
      <c r="C169" s="3"/>
      <c r="D169" s="3"/>
      <c r="E169" s="3"/>
      <c r="F169" s="4"/>
      <c r="G169" s="4"/>
      <c r="H169" s="2"/>
      <c r="I169" s="3"/>
      <c r="J169" s="5"/>
      <c r="K169" s="6"/>
      <c r="L169" s="6"/>
      <c r="M169" s="6"/>
      <c r="N169" s="6"/>
      <c r="O169" s="6">
        <f t="shared" si="7"/>
        <v>0</v>
      </c>
      <c r="P169" s="6" t="s">
        <v>22</v>
      </c>
      <c r="Q169" s="6">
        <f>J169*IF(I169="Diaria",#REF!,IF(I169="Quincenal",#REF!,IF(I169="Semestral",#REF!,IF(I169="Trimestral",#REF!,IF(I169="Cuatrimestral",#REF!,IF(I169="Semanal",#REF!,IF(I169="Mensual",#REF!,IF(I169="Anual",#REF!,0))))))))</f>
        <v>0</v>
      </c>
      <c r="R169" s="6">
        <f t="shared" si="8"/>
        <v>0</v>
      </c>
      <c r="S169" s="6" t="e">
        <f>IF(P169="Sí",#REF!,#REF!)</f>
        <v>#REF!</v>
      </c>
      <c r="T169" s="6" t="e">
        <f t="shared" si="9"/>
        <v>#REF!</v>
      </c>
      <c r="U169" s="6" t="e">
        <f>C_BCCR[[#This Row],[Plazas]]/$W$10</f>
        <v>#REF!</v>
      </c>
      <c r="V169" s="15"/>
    </row>
    <row r="170" spans="1:22" x14ac:dyDescent="0.2">
      <c r="A170" s="3"/>
      <c r="B170" s="3"/>
      <c r="C170" s="3"/>
      <c r="D170" s="3"/>
      <c r="E170" s="3"/>
      <c r="F170" s="4"/>
      <c r="G170" s="4"/>
      <c r="H170" s="2"/>
      <c r="I170" s="3"/>
      <c r="J170" s="5"/>
      <c r="K170" s="6"/>
      <c r="L170" s="6"/>
      <c r="M170" s="6"/>
      <c r="N170" s="6"/>
      <c r="O170" s="6">
        <f t="shared" si="7"/>
        <v>0</v>
      </c>
      <c r="P170" s="6" t="s">
        <v>22</v>
      </c>
      <c r="Q170" s="6">
        <f>J170*IF(I170="Diaria",#REF!,IF(I170="Quincenal",#REF!,IF(I170="Semestral",#REF!,IF(I170="Trimestral",#REF!,IF(I170="Cuatrimestral",#REF!,IF(I170="Semanal",#REF!,IF(I170="Mensual",#REF!,IF(I170="Anual",#REF!,0))))))))</f>
        <v>0</v>
      </c>
      <c r="R170" s="6">
        <f t="shared" si="8"/>
        <v>0</v>
      </c>
      <c r="S170" s="6" t="e">
        <f>IF(P170="Sí",#REF!,#REF!)</f>
        <v>#REF!</v>
      </c>
      <c r="T170" s="6" t="e">
        <f t="shared" si="9"/>
        <v>#REF!</v>
      </c>
      <c r="U170" s="6" t="e">
        <f>C_BCCR[[#This Row],[Plazas]]/$W$10</f>
        <v>#REF!</v>
      </c>
      <c r="V170" s="15"/>
    </row>
    <row r="171" spans="1:22" x14ac:dyDescent="0.2">
      <c r="A171" s="3"/>
      <c r="B171" s="3"/>
      <c r="C171" s="3"/>
      <c r="D171" s="3"/>
      <c r="E171" s="3"/>
      <c r="F171" s="4"/>
      <c r="G171" s="4"/>
      <c r="H171" s="2"/>
      <c r="I171" s="3"/>
      <c r="J171" s="5"/>
      <c r="K171" s="14"/>
      <c r="L171" s="14"/>
      <c r="M171" s="14"/>
      <c r="N171" s="14"/>
      <c r="O171" s="6">
        <f t="shared" si="7"/>
        <v>0</v>
      </c>
      <c r="P171" s="6" t="s">
        <v>22</v>
      </c>
      <c r="Q171" s="6">
        <f>J171*IF(I171="Diaria",#REF!,IF(I171="Quincenal",#REF!,IF(I171="Semestral",#REF!,IF(I171="Trimestral",#REF!,IF(I171="Cuatrimestral",#REF!,IF(I171="Semanal",#REF!,IF(I171="Mensual",#REF!,IF(I171="Anual",#REF!,0))))))))</f>
        <v>0</v>
      </c>
      <c r="R171" s="6">
        <f t="shared" si="8"/>
        <v>0</v>
      </c>
      <c r="S171" s="6" t="e">
        <f>IF(P171="Sí",#REF!,#REF!)</f>
        <v>#REF!</v>
      </c>
      <c r="T171" s="6" t="e">
        <f t="shared" si="9"/>
        <v>#REF!</v>
      </c>
      <c r="U171" s="6" t="e">
        <f>C_BCCR[[#This Row],[Plazas]]/$W$10</f>
        <v>#REF!</v>
      </c>
      <c r="V171" s="15"/>
    </row>
    <row r="172" spans="1:22" x14ac:dyDescent="0.2">
      <c r="A172" s="3"/>
      <c r="B172" s="3"/>
      <c r="C172" s="3"/>
      <c r="D172" s="3"/>
      <c r="E172" s="3"/>
      <c r="F172" s="4"/>
      <c r="G172" s="4"/>
      <c r="H172" s="2"/>
      <c r="I172" s="3"/>
      <c r="J172" s="5"/>
      <c r="K172" s="6"/>
      <c r="L172" s="6"/>
      <c r="M172" s="6"/>
      <c r="N172" s="6"/>
      <c r="O172" s="6">
        <f t="shared" si="7"/>
        <v>0</v>
      </c>
      <c r="P172" s="6" t="s">
        <v>22</v>
      </c>
      <c r="Q172" s="6">
        <f>J172*IF(I172="Diaria",#REF!,IF(I172="Quincenal",#REF!,IF(I172="Semestral",#REF!,IF(I172="Trimestral",#REF!,IF(I172="Cuatrimestral",#REF!,IF(I172="Semanal",#REF!,IF(I172="Mensual",#REF!,IF(I172="Anual",#REF!,0))))))))</f>
        <v>0</v>
      </c>
      <c r="R172" s="6">
        <f t="shared" si="8"/>
        <v>0</v>
      </c>
      <c r="S172" s="6" t="e">
        <f>IF(P172="Sí",#REF!,#REF!)</f>
        <v>#REF!</v>
      </c>
      <c r="T172" s="6" t="e">
        <f t="shared" si="9"/>
        <v>#REF!</v>
      </c>
      <c r="U172" s="6" t="e">
        <f>C_BCCR[[#This Row],[Plazas]]/$W$10</f>
        <v>#REF!</v>
      </c>
      <c r="V172" s="15"/>
    </row>
    <row r="173" spans="1:22" x14ac:dyDescent="0.2">
      <c r="A173" s="3"/>
      <c r="B173" s="3"/>
      <c r="C173" s="3"/>
      <c r="D173" s="3"/>
      <c r="E173" s="3"/>
      <c r="F173" s="4"/>
      <c r="G173" s="4"/>
      <c r="H173" s="2"/>
      <c r="I173" s="3"/>
      <c r="J173" s="5"/>
      <c r="K173" s="6"/>
      <c r="L173" s="6"/>
      <c r="M173" s="6"/>
      <c r="N173" s="6"/>
      <c r="O173" s="6">
        <f t="shared" si="7"/>
        <v>0</v>
      </c>
      <c r="P173" s="6" t="s">
        <v>22</v>
      </c>
      <c r="Q173" s="6">
        <f>J173*IF(I173="Diaria",#REF!,IF(I173="Quincenal",#REF!,IF(I173="Semestral",#REF!,IF(I173="Trimestral",#REF!,IF(I173="Cuatrimestral",#REF!,IF(I173="Semanal",#REF!,IF(I173="Mensual",#REF!,IF(I173="Anual",#REF!,0))))))))</f>
        <v>0</v>
      </c>
      <c r="R173" s="6">
        <f t="shared" si="8"/>
        <v>0</v>
      </c>
      <c r="S173" s="6" t="e">
        <f>IF(P173="Sí",#REF!,#REF!)</f>
        <v>#REF!</v>
      </c>
      <c r="T173" s="6" t="e">
        <f t="shared" si="9"/>
        <v>#REF!</v>
      </c>
      <c r="U173" s="6" t="e">
        <f>C_BCCR[[#This Row],[Plazas]]/$W$10</f>
        <v>#REF!</v>
      </c>
      <c r="V173" s="15"/>
    </row>
    <row r="174" spans="1:22" x14ac:dyDescent="0.2">
      <c r="A174" s="3"/>
      <c r="B174" s="3"/>
      <c r="C174" s="3"/>
      <c r="D174" s="3"/>
      <c r="E174" s="3"/>
      <c r="F174" s="4"/>
      <c r="G174" s="4"/>
      <c r="H174" s="2"/>
      <c r="I174" s="3"/>
      <c r="J174" s="5"/>
      <c r="K174" s="6"/>
      <c r="L174" s="6"/>
      <c r="M174" s="6"/>
      <c r="N174" s="6"/>
      <c r="O174" s="6">
        <f t="shared" si="7"/>
        <v>0</v>
      </c>
      <c r="P174" s="6" t="s">
        <v>22</v>
      </c>
      <c r="Q174" s="6">
        <f>J174*IF(I174="Diaria",#REF!,IF(I174="Quincenal",#REF!,IF(I174="Semestral",#REF!,IF(I174="Trimestral",#REF!,IF(I174="Cuatrimestral",#REF!,IF(I174="Semanal",#REF!,IF(I174="Mensual",#REF!,IF(I174="Anual",#REF!,0))))))))</f>
        <v>0</v>
      </c>
      <c r="R174" s="6">
        <f t="shared" si="8"/>
        <v>0</v>
      </c>
      <c r="S174" s="6" t="e">
        <f>IF(P174="Sí",#REF!,#REF!)</f>
        <v>#REF!</v>
      </c>
      <c r="T174" s="6" t="e">
        <f t="shared" si="9"/>
        <v>#REF!</v>
      </c>
      <c r="U174" s="6" t="e">
        <f>C_BCCR[[#This Row],[Plazas]]/$W$10</f>
        <v>#REF!</v>
      </c>
      <c r="V174" s="15"/>
    </row>
    <row r="175" spans="1:22" x14ac:dyDescent="0.2">
      <c r="A175" s="3"/>
      <c r="B175" s="3"/>
      <c r="C175" s="3"/>
      <c r="D175" s="3"/>
      <c r="E175" s="3"/>
      <c r="F175" s="4"/>
      <c r="G175" s="4"/>
      <c r="H175" s="2"/>
      <c r="I175" s="3"/>
      <c r="J175" s="5"/>
      <c r="K175" s="6"/>
      <c r="L175" s="6"/>
      <c r="M175" s="6"/>
      <c r="N175" s="6"/>
      <c r="O175" s="6">
        <f t="shared" si="7"/>
        <v>0</v>
      </c>
      <c r="P175" s="6" t="s">
        <v>22</v>
      </c>
      <c r="Q175" s="6">
        <f>J175*IF(I175="Diaria",#REF!,IF(I175="Quincenal",#REF!,IF(I175="Semestral",#REF!,IF(I175="Trimestral",#REF!,IF(I175="Cuatrimestral",#REF!,IF(I175="Semanal",#REF!,IF(I175="Mensual",#REF!,IF(I175="Anual",#REF!,0))))))))</f>
        <v>0</v>
      </c>
      <c r="R175" s="6">
        <f t="shared" si="8"/>
        <v>0</v>
      </c>
      <c r="S175" s="6" t="e">
        <f>IF(P175="Sí",#REF!,#REF!)</f>
        <v>#REF!</v>
      </c>
      <c r="T175" s="6" t="e">
        <f t="shared" si="9"/>
        <v>#REF!</v>
      </c>
      <c r="U175" s="6" t="e">
        <f>C_BCCR[[#This Row],[Plazas]]/$W$10</f>
        <v>#REF!</v>
      </c>
      <c r="V175" s="15"/>
    </row>
    <row r="176" spans="1:22" x14ac:dyDescent="0.2">
      <c r="A176" s="3"/>
      <c r="B176" s="3"/>
      <c r="C176" s="3"/>
      <c r="D176" s="3"/>
      <c r="E176" s="3"/>
      <c r="F176" s="12"/>
      <c r="G176" s="12"/>
      <c r="H176" s="2"/>
      <c r="I176" s="3"/>
      <c r="J176" s="5"/>
      <c r="K176" s="5"/>
      <c r="L176" s="6"/>
      <c r="M176" s="5"/>
      <c r="N176" s="5"/>
      <c r="O176" s="6">
        <f t="shared" si="7"/>
        <v>0</v>
      </c>
      <c r="P176" s="6" t="s">
        <v>22</v>
      </c>
      <c r="Q176" s="6">
        <f>J176*IF(I176="Diaria",#REF!,IF(I176="Quincenal",#REF!,IF(I176="Semestral",#REF!,IF(I176="Trimestral",#REF!,IF(I176="Cuatrimestral",#REF!,IF(I176="Semanal",#REF!,IF(I176="Mensual",#REF!,IF(I176="Anual",#REF!,0))))))))</f>
        <v>0</v>
      </c>
      <c r="R176" s="6">
        <f t="shared" si="8"/>
        <v>0</v>
      </c>
      <c r="S176" s="6" t="e">
        <f>IF(P176="Sí",#REF!,#REF!)</f>
        <v>#REF!</v>
      </c>
      <c r="T176" s="6" t="e">
        <f t="shared" si="9"/>
        <v>#REF!</v>
      </c>
      <c r="U176" s="6" t="e">
        <f>C_BCCR[[#This Row],[Plazas]]/$W$10</f>
        <v>#REF!</v>
      </c>
      <c r="V176" s="15"/>
    </row>
    <row r="177" spans="1:22" x14ac:dyDescent="0.2">
      <c r="A177" s="3"/>
      <c r="B177" s="3"/>
      <c r="C177" s="3"/>
      <c r="D177" s="3"/>
      <c r="E177" s="3"/>
      <c r="F177" s="12"/>
      <c r="G177" s="12"/>
      <c r="H177" s="2"/>
      <c r="I177" s="3"/>
      <c r="J177" s="5"/>
      <c r="K177" s="5"/>
      <c r="L177" s="6"/>
      <c r="M177" s="5"/>
      <c r="N177" s="5"/>
      <c r="O177" s="6">
        <f t="shared" si="7"/>
        <v>0</v>
      </c>
      <c r="P177" s="6" t="s">
        <v>22</v>
      </c>
      <c r="Q177" s="6">
        <f>J177*IF(I177="Diaria",#REF!,IF(I177="Quincenal",#REF!,IF(I177="Semestral",#REF!,IF(I177="Trimestral",#REF!,IF(I177="Cuatrimestral",#REF!,IF(I177="Semanal",#REF!,IF(I177="Mensual",#REF!,IF(I177="Anual",#REF!,0))))))))</f>
        <v>0</v>
      </c>
      <c r="R177" s="6">
        <f t="shared" si="8"/>
        <v>0</v>
      </c>
      <c r="S177" s="6" t="e">
        <f>IF(P177="Sí",#REF!,#REF!)</f>
        <v>#REF!</v>
      </c>
      <c r="T177" s="6" t="e">
        <f t="shared" si="9"/>
        <v>#REF!</v>
      </c>
      <c r="U177" s="6" t="e">
        <f>C_BCCR[[#This Row],[Plazas]]/$W$10</f>
        <v>#REF!</v>
      </c>
      <c r="V177" s="15"/>
    </row>
    <row r="178" spans="1:22" x14ac:dyDescent="0.2">
      <c r="A178" s="3"/>
      <c r="B178" s="3"/>
      <c r="C178" s="3"/>
      <c r="D178" s="3"/>
      <c r="E178" s="3"/>
      <c r="F178" s="12"/>
      <c r="G178" s="12"/>
      <c r="H178" s="2"/>
      <c r="I178" s="3"/>
      <c r="J178" s="5"/>
      <c r="K178" s="5"/>
      <c r="L178" s="5"/>
      <c r="M178" s="5"/>
      <c r="N178" s="5"/>
      <c r="O178" s="6">
        <f t="shared" si="7"/>
        <v>0</v>
      </c>
      <c r="P178" s="6" t="s">
        <v>22</v>
      </c>
      <c r="Q178" s="6">
        <f>J178*IF(I178="Diaria",#REF!,IF(I178="Quincenal",#REF!,IF(I178="Semestral",#REF!,IF(I178="Trimestral",#REF!,IF(I178="Cuatrimestral",#REF!,IF(I178="Semanal",#REF!,IF(I178="Mensual",#REF!,IF(I178="Anual",#REF!,0))))))))</f>
        <v>0</v>
      </c>
      <c r="R178" s="6">
        <f t="shared" si="8"/>
        <v>0</v>
      </c>
      <c r="S178" s="6" t="e">
        <f>IF(P178="Sí",#REF!,#REF!)</f>
        <v>#REF!</v>
      </c>
      <c r="T178" s="6" t="e">
        <f t="shared" si="9"/>
        <v>#REF!</v>
      </c>
      <c r="U178" s="6" t="e">
        <f>C_BCCR[[#This Row],[Plazas]]/$W$10</f>
        <v>#REF!</v>
      </c>
      <c r="V178" s="15"/>
    </row>
    <row r="179" spans="1:22" x14ac:dyDescent="0.2">
      <c r="A179" s="3"/>
      <c r="B179" s="3"/>
      <c r="C179" s="3"/>
      <c r="D179" s="3"/>
      <c r="E179" s="3"/>
      <c r="F179" s="12"/>
      <c r="G179" s="12"/>
      <c r="H179" s="2"/>
      <c r="I179" s="3"/>
      <c r="J179" s="5"/>
      <c r="K179" s="5"/>
      <c r="L179" s="5"/>
      <c r="M179" s="5"/>
      <c r="N179" s="5"/>
      <c r="O179" s="6">
        <f t="shared" si="7"/>
        <v>0</v>
      </c>
      <c r="P179" s="6" t="s">
        <v>22</v>
      </c>
      <c r="Q179" s="6">
        <f>J179*IF(I179="Diaria",#REF!,IF(I179="Quincenal",#REF!,IF(I179="Semestral",#REF!,IF(I179="Trimestral",#REF!,IF(I179="Cuatrimestral",#REF!,IF(I179="Semanal",#REF!,IF(I179="Mensual",#REF!,IF(I179="Anual",#REF!,0))))))))</f>
        <v>0</v>
      </c>
      <c r="R179" s="6">
        <f t="shared" si="8"/>
        <v>0</v>
      </c>
      <c r="S179" s="6" t="e">
        <f>IF(P179="Sí",#REF!,#REF!)</f>
        <v>#REF!</v>
      </c>
      <c r="T179" s="6" t="e">
        <f t="shared" si="9"/>
        <v>#REF!</v>
      </c>
      <c r="U179" s="6" t="e">
        <f>C_BCCR[[#This Row],[Plazas]]/$W$10</f>
        <v>#REF!</v>
      </c>
      <c r="V179" s="15"/>
    </row>
    <row r="180" spans="1:22" x14ac:dyDescent="0.2">
      <c r="A180" s="3"/>
      <c r="B180" s="3"/>
      <c r="C180" s="3"/>
      <c r="D180" s="3"/>
      <c r="E180" s="3"/>
      <c r="F180" s="12"/>
      <c r="G180" s="12"/>
      <c r="H180" s="2"/>
      <c r="I180" s="3"/>
      <c r="J180" s="5"/>
      <c r="K180" s="5"/>
      <c r="L180" s="6"/>
      <c r="M180" s="5"/>
      <c r="N180" s="5"/>
      <c r="O180" s="6">
        <f t="shared" si="7"/>
        <v>0</v>
      </c>
      <c r="P180" s="6" t="s">
        <v>22</v>
      </c>
      <c r="Q180" s="6">
        <f>J180*IF(I180="Diaria",#REF!,IF(I180="Quincenal",#REF!,IF(I180="Semestral",#REF!,IF(I180="Trimestral",#REF!,IF(I180="Cuatrimestral",#REF!,IF(I180="Semanal",#REF!,IF(I180="Mensual",#REF!,IF(I180="Anual",#REF!,0))))))))</f>
        <v>0</v>
      </c>
      <c r="R180" s="6">
        <f t="shared" si="8"/>
        <v>0</v>
      </c>
      <c r="S180" s="6" t="e">
        <f>IF(P180="Sí",#REF!,#REF!)</f>
        <v>#REF!</v>
      </c>
      <c r="T180" s="6" t="e">
        <f t="shared" si="9"/>
        <v>#REF!</v>
      </c>
      <c r="U180" s="6" t="e">
        <f>C_BCCR[[#This Row],[Plazas]]/$W$10</f>
        <v>#REF!</v>
      </c>
      <c r="V180" s="15"/>
    </row>
    <row r="181" spans="1:22" x14ac:dyDescent="0.2">
      <c r="A181" s="3"/>
      <c r="B181" s="3"/>
      <c r="C181" s="3"/>
      <c r="D181" s="3"/>
      <c r="E181" s="3"/>
      <c r="F181" s="12"/>
      <c r="G181" s="12"/>
      <c r="H181" s="2"/>
      <c r="I181" s="3"/>
      <c r="J181" s="5"/>
      <c r="K181" s="5"/>
      <c r="L181" s="6"/>
      <c r="M181" s="5"/>
      <c r="N181" s="5"/>
      <c r="O181" s="6">
        <f t="shared" si="7"/>
        <v>0</v>
      </c>
      <c r="P181" s="6" t="s">
        <v>22</v>
      </c>
      <c r="Q181" s="6">
        <f>J181*IF(I181="Diaria",#REF!,IF(I181="Quincenal",#REF!,IF(I181="Semestral",#REF!,IF(I181="Trimestral",#REF!,IF(I181="Cuatrimestral",#REF!,IF(I181="Semanal",#REF!,IF(I181="Mensual",#REF!,IF(I181="Anual",#REF!,0))))))))</f>
        <v>0</v>
      </c>
      <c r="R181" s="6">
        <f t="shared" si="8"/>
        <v>0</v>
      </c>
      <c r="S181" s="6" t="e">
        <f>IF(P181="Sí",#REF!,#REF!)</f>
        <v>#REF!</v>
      </c>
      <c r="T181" s="6" t="e">
        <f t="shared" si="9"/>
        <v>#REF!</v>
      </c>
      <c r="U181" s="6" t="e">
        <f>C_BCCR[[#This Row],[Plazas]]/$W$10</f>
        <v>#REF!</v>
      </c>
      <c r="V181" s="15"/>
    </row>
    <row r="182" spans="1:22" x14ac:dyDescent="0.2">
      <c r="A182" s="3"/>
      <c r="B182" s="3"/>
      <c r="C182" s="3"/>
      <c r="D182" s="3"/>
      <c r="E182" s="3"/>
      <c r="F182" s="12"/>
      <c r="G182" s="12"/>
      <c r="H182" s="2"/>
      <c r="I182" s="3"/>
      <c r="J182" s="5"/>
      <c r="K182" s="5"/>
      <c r="L182" s="5"/>
      <c r="M182" s="5"/>
      <c r="N182" s="5"/>
      <c r="O182" s="6">
        <f t="shared" si="7"/>
        <v>0</v>
      </c>
      <c r="P182" s="6" t="s">
        <v>22</v>
      </c>
      <c r="Q182" s="6">
        <f>J182*IF(I182="Diaria",#REF!,IF(I182="Quincenal",#REF!,IF(I182="Semestral",#REF!,IF(I182="Trimestral",#REF!,IF(I182="Cuatrimestral",#REF!,IF(I182="Semanal",#REF!,IF(I182="Mensual",#REF!,IF(I182="Anual",#REF!,0))))))))</f>
        <v>0</v>
      </c>
      <c r="R182" s="6">
        <f t="shared" si="8"/>
        <v>0</v>
      </c>
      <c r="S182" s="6" t="e">
        <f>IF(P182="Sí",#REF!,#REF!)</f>
        <v>#REF!</v>
      </c>
      <c r="T182" s="6" t="e">
        <f t="shared" si="9"/>
        <v>#REF!</v>
      </c>
      <c r="U182" s="6" t="e">
        <f>C_BCCR[[#This Row],[Plazas]]/$W$10</f>
        <v>#REF!</v>
      </c>
      <c r="V182" s="15"/>
    </row>
    <row r="183" spans="1:22" x14ac:dyDescent="0.2">
      <c r="A183" s="3"/>
      <c r="B183" s="3"/>
      <c r="C183" s="3"/>
      <c r="D183" s="3"/>
      <c r="E183" s="3"/>
      <c r="F183" s="12"/>
      <c r="G183" s="12"/>
      <c r="H183" s="2"/>
      <c r="I183" s="3"/>
      <c r="J183" s="5"/>
      <c r="K183" s="5"/>
      <c r="L183" s="6"/>
      <c r="M183" s="5"/>
      <c r="N183" s="5"/>
      <c r="O183" s="6">
        <f t="shared" si="7"/>
        <v>0</v>
      </c>
      <c r="P183" s="6" t="s">
        <v>22</v>
      </c>
      <c r="Q183" s="6">
        <f>J183*IF(I183="Diaria",#REF!,IF(I183="Quincenal",#REF!,IF(I183="Semestral",#REF!,IF(I183="Trimestral",#REF!,IF(I183="Cuatrimestral",#REF!,IF(I183="Semanal",#REF!,IF(I183="Mensual",#REF!,IF(I183="Anual",#REF!,0))))))))</f>
        <v>0</v>
      </c>
      <c r="R183" s="6">
        <f t="shared" si="8"/>
        <v>0</v>
      </c>
      <c r="S183" s="6" t="e">
        <f>IF(P183="Sí",#REF!,#REF!)</f>
        <v>#REF!</v>
      </c>
      <c r="T183" s="6" t="e">
        <f t="shared" si="9"/>
        <v>#REF!</v>
      </c>
      <c r="U183" s="6" t="e">
        <f>C_BCCR[[#This Row],[Plazas]]/$W$10</f>
        <v>#REF!</v>
      </c>
      <c r="V183" s="15"/>
    </row>
    <row r="184" spans="1:22" x14ac:dyDescent="0.2">
      <c r="A184" s="3"/>
      <c r="B184" s="3"/>
      <c r="C184" s="3"/>
      <c r="D184" s="3"/>
      <c r="E184" s="3"/>
      <c r="F184" s="12"/>
      <c r="G184" s="12"/>
      <c r="H184" s="2"/>
      <c r="I184" s="3"/>
      <c r="J184" s="5"/>
      <c r="K184" s="5"/>
      <c r="L184" s="5"/>
      <c r="M184" s="5"/>
      <c r="N184" s="5"/>
      <c r="O184" s="6">
        <f t="shared" si="7"/>
        <v>0</v>
      </c>
      <c r="P184" s="6" t="s">
        <v>22</v>
      </c>
      <c r="Q184" s="6">
        <f>J184*IF(I184="Diaria",#REF!,IF(I184="Quincenal",#REF!,IF(I184="Semestral",#REF!,IF(I184="Trimestral",#REF!,IF(I184="Cuatrimestral",#REF!,IF(I184="Semanal",#REF!,IF(I184="Mensual",#REF!,IF(I184="Anual",#REF!,0))))))))</f>
        <v>0</v>
      </c>
      <c r="R184" s="6">
        <f t="shared" si="8"/>
        <v>0</v>
      </c>
      <c r="S184" s="6" t="e">
        <f>IF(P184="Sí",#REF!,#REF!)</f>
        <v>#REF!</v>
      </c>
      <c r="T184" s="6" t="e">
        <f t="shared" si="9"/>
        <v>#REF!</v>
      </c>
      <c r="U184" s="6" t="e">
        <f>C_BCCR[[#This Row],[Plazas]]/$W$10</f>
        <v>#REF!</v>
      </c>
      <c r="V184" s="15"/>
    </row>
    <row r="185" spans="1:22" x14ac:dyDescent="0.2">
      <c r="A185" s="3"/>
      <c r="B185" s="3"/>
      <c r="C185" s="3"/>
      <c r="D185" s="3"/>
      <c r="E185" s="3"/>
      <c r="F185" s="12"/>
      <c r="G185" s="12"/>
      <c r="H185" s="2"/>
      <c r="I185" s="3"/>
      <c r="J185" s="5"/>
      <c r="K185" s="5"/>
      <c r="L185" s="5"/>
      <c r="M185" s="5"/>
      <c r="N185" s="5"/>
      <c r="O185" s="6">
        <f t="shared" si="7"/>
        <v>0</v>
      </c>
      <c r="P185" s="6" t="s">
        <v>22</v>
      </c>
      <c r="Q185" s="6">
        <f>J185*IF(I185="Diaria",#REF!,IF(I185="Quincenal",#REF!,IF(I185="Semestral",#REF!,IF(I185="Trimestral",#REF!,IF(I185="Cuatrimestral",#REF!,IF(I185="Semanal",#REF!,IF(I185="Mensual",#REF!,IF(I185="Anual",#REF!,0))))))))</f>
        <v>0</v>
      </c>
      <c r="R185" s="6">
        <f t="shared" si="8"/>
        <v>0</v>
      </c>
      <c r="S185" s="6" t="e">
        <f>IF(P185="Sí",#REF!,#REF!)</f>
        <v>#REF!</v>
      </c>
      <c r="T185" s="6" t="e">
        <f t="shared" si="9"/>
        <v>#REF!</v>
      </c>
      <c r="U185" s="35" t="e">
        <f>C_BCCR[[#This Row],[Plazas]]/$W$10</f>
        <v>#REF!</v>
      </c>
      <c r="V185" s="15"/>
    </row>
  </sheetData>
  <phoneticPr fontId="4" type="noConversion"/>
  <dataValidations count="1">
    <dataValidation type="list" allowBlank="1" showInputMessage="1" showErrorMessage="1" sqref="P11:P185 H11:I185" xr:uid="{12C4AF26-F29C-454F-A11B-27265C44D9B9}">
      <formula1>#REF!</formula1>
    </dataValidation>
  </dataValidations>
  <pageMargins left="0.7" right="0.7" top="0.75" bottom="0.75" header="0.3" footer="0.3"/>
  <pageSetup orientation="portrait" horizontalDpi="4294967294" verticalDpi="90" r:id="rId1"/>
  <ignoredErrors>
    <ignoredError sqref="O11 Q11" emptyCellReference="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6386E-9DEE-3A44-A052-20B0048E7006}">
  <dimension ref="B1:G6"/>
  <sheetViews>
    <sheetView workbookViewId="0">
      <selection activeCell="C5" sqref="C5"/>
    </sheetView>
  </sheetViews>
  <sheetFormatPr baseColWidth="10" defaultColWidth="11.5" defaultRowHeight="15" x14ac:dyDescent="0.2"/>
  <cols>
    <col min="2" max="2" width="15.83203125" bestFit="1" customWidth="1"/>
    <col min="3" max="3" width="20.33203125" bestFit="1" customWidth="1"/>
    <col min="4" max="5" width="13.5" bestFit="1" customWidth="1"/>
    <col min="6" max="6" width="12.5" bestFit="1" customWidth="1"/>
    <col min="7" max="7" width="18.83203125" bestFit="1" customWidth="1"/>
    <col min="8" max="8" width="16.83203125" bestFit="1" customWidth="1"/>
    <col min="9" max="9" width="17.83203125" bestFit="1" customWidth="1"/>
  </cols>
  <sheetData>
    <row r="1" spans="2:7" x14ac:dyDescent="0.2">
      <c r="B1" s="29" t="s">
        <v>8</v>
      </c>
      <c r="C1" t="s">
        <v>23</v>
      </c>
    </row>
    <row r="3" spans="2:7" x14ac:dyDescent="0.2">
      <c r="B3" s="31"/>
      <c r="C3" s="31"/>
      <c r="D3" s="31"/>
      <c r="E3" s="31"/>
      <c r="F3" s="32" t="s">
        <v>24</v>
      </c>
      <c r="G3" s="31"/>
    </row>
    <row r="4" spans="2:7" ht="16" x14ac:dyDescent="0.2">
      <c r="B4" s="32" t="s">
        <v>1</v>
      </c>
      <c r="C4" s="32" t="s">
        <v>4</v>
      </c>
      <c r="D4" s="32" t="s">
        <v>5</v>
      </c>
      <c r="E4" s="32" t="s">
        <v>6</v>
      </c>
      <c r="F4" s="33" t="s">
        <v>25</v>
      </c>
      <c r="G4" s="33" t="s">
        <v>26</v>
      </c>
    </row>
    <row r="5" spans="2:7" ht="16" x14ac:dyDescent="0.2">
      <c r="B5" s="33" t="s">
        <v>27</v>
      </c>
      <c r="C5" s="33" t="s">
        <v>27</v>
      </c>
      <c r="D5" s="33" t="s">
        <v>27</v>
      </c>
      <c r="E5" s="33" t="s">
        <v>27</v>
      </c>
      <c r="F5">
        <v>0</v>
      </c>
      <c r="G5" s="30"/>
    </row>
    <row r="6" spans="2:7" x14ac:dyDescent="0.2">
      <c r="B6" s="214" t="s">
        <v>28</v>
      </c>
      <c r="C6" s="215"/>
      <c r="D6" s="215"/>
      <c r="E6" s="215"/>
      <c r="F6">
        <v>0</v>
      </c>
      <c r="G6" s="30"/>
    </row>
  </sheetData>
  <mergeCells count="1">
    <mergeCell ref="B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2F822-71E9-DF4C-91CF-51DABC99D7AB}">
  <dimension ref="A4:X604"/>
  <sheetViews>
    <sheetView zoomScale="90" zoomScaleNormal="90" workbookViewId="0">
      <pane ySplit="10" topLeftCell="A12" activePane="bottomLeft" state="frozen"/>
      <selection activeCell="C12" sqref="C12"/>
      <selection pane="bottomLeft" activeCell="C12" sqref="C12"/>
    </sheetView>
  </sheetViews>
  <sheetFormatPr baseColWidth="10" defaultColWidth="8.83203125" defaultRowHeight="24" x14ac:dyDescent="0.2"/>
  <cols>
    <col min="1" max="1" width="49.1640625" style="91" bestFit="1" customWidth="1"/>
    <col min="2" max="2" width="17.5" style="92" customWidth="1"/>
    <col min="3" max="3" width="23.33203125" style="92" bestFit="1" customWidth="1"/>
    <col min="4" max="4" width="39.5" style="92" customWidth="1"/>
    <col min="5" max="5" width="26" style="92" customWidth="1"/>
    <col min="6" max="6" width="71.33203125" style="103" customWidth="1"/>
    <col min="7" max="7" width="45" style="102" customWidth="1"/>
    <col min="8" max="8" width="24.1640625" style="91" customWidth="1"/>
    <col min="9" max="9" width="28.33203125" style="93" customWidth="1"/>
    <col min="10" max="10" width="16.33203125" style="94" bestFit="1" customWidth="1"/>
    <col min="11" max="11" width="17.6640625" style="94" bestFit="1" customWidth="1"/>
    <col min="12" max="12" width="16.6640625" style="94" bestFit="1" customWidth="1"/>
    <col min="13" max="13" width="16.6640625" style="94" customWidth="1"/>
    <col min="14" max="14" width="91" style="94" customWidth="1"/>
    <col min="15" max="15" width="20.33203125" style="91" bestFit="1" customWidth="1"/>
    <col min="16" max="16" width="23.6640625" style="91" customWidth="1"/>
    <col min="17" max="17" width="17" style="91" customWidth="1"/>
    <col min="18" max="18" width="18.33203125" style="91" customWidth="1"/>
    <col min="19" max="19" width="22.6640625" style="95" customWidth="1"/>
    <col min="20" max="20" width="22.5" style="48" bestFit="1" customWidth="1"/>
    <col min="21" max="21" width="22.5" style="48" customWidth="1"/>
    <col min="22" max="16384" width="8.83203125" style="48"/>
  </cols>
  <sheetData>
    <row r="4" spans="1:24" x14ac:dyDescent="0.2">
      <c r="N4" s="94" t="s">
        <v>29</v>
      </c>
      <c r="O4" s="91">
        <v>0.26</v>
      </c>
    </row>
    <row r="5" spans="1:24" x14ac:dyDescent="0.2">
      <c r="N5" s="94" t="s">
        <v>30</v>
      </c>
      <c r="O5" s="91">
        <v>0.34</v>
      </c>
    </row>
    <row r="6" spans="1:24" x14ac:dyDescent="0.2">
      <c r="O6" s="94">
        <f>SUM(O4:O5)</f>
        <v>0.60000000000000009</v>
      </c>
    </row>
    <row r="10" spans="1:24" ht="75" x14ac:dyDescent="0.2">
      <c r="A10" s="38" t="s">
        <v>1</v>
      </c>
      <c r="B10" s="39" t="s">
        <v>2</v>
      </c>
      <c r="C10" s="44" t="s">
        <v>3</v>
      </c>
      <c r="D10" s="96" t="s">
        <v>31</v>
      </c>
      <c r="E10" s="40" t="s">
        <v>5</v>
      </c>
      <c r="F10" s="42" t="s">
        <v>6</v>
      </c>
      <c r="G10" s="96" t="s">
        <v>7</v>
      </c>
      <c r="H10" s="41" t="s">
        <v>8</v>
      </c>
      <c r="I10" s="42" t="s">
        <v>9</v>
      </c>
      <c r="J10" s="43" t="s">
        <v>10</v>
      </c>
      <c r="K10" s="44" t="s">
        <v>11</v>
      </c>
      <c r="L10" s="44" t="s">
        <v>12</v>
      </c>
      <c r="M10" s="42" t="s">
        <v>13</v>
      </c>
      <c r="N10" s="45" t="s">
        <v>14</v>
      </c>
      <c r="O10" s="39" t="s">
        <v>15</v>
      </c>
      <c r="P10" s="46" t="s">
        <v>16</v>
      </c>
      <c r="Q10" s="39" t="s">
        <v>17</v>
      </c>
      <c r="R10" s="43" t="s">
        <v>18</v>
      </c>
      <c r="S10" s="44" t="s">
        <v>19</v>
      </c>
      <c r="T10" s="47" t="s">
        <v>20</v>
      </c>
      <c r="U10" s="48" t="s">
        <v>21</v>
      </c>
      <c r="W10" s="49" t="e">
        <f>SUBTOTAL(9,C_ODM9[Plazas])</f>
        <v>#REF!</v>
      </c>
    </row>
    <row r="11" spans="1:24" ht="75" hidden="1" x14ac:dyDescent="0.2">
      <c r="A11" s="50" t="s">
        <v>32</v>
      </c>
      <c r="B11" s="51" t="s">
        <v>33</v>
      </c>
      <c r="C11" s="51" t="s">
        <v>34</v>
      </c>
      <c r="D11" s="50" t="s">
        <v>35</v>
      </c>
      <c r="E11" s="50" t="s">
        <v>36</v>
      </c>
      <c r="F11" s="50" t="s">
        <v>37</v>
      </c>
      <c r="G11" s="50" t="s">
        <v>38</v>
      </c>
      <c r="H11" s="52" t="s">
        <v>39</v>
      </c>
      <c r="I11" s="53" t="s">
        <v>40</v>
      </c>
      <c r="J11" s="54">
        <v>2</v>
      </c>
      <c r="K11" s="55">
        <v>6</v>
      </c>
      <c r="L11" s="55">
        <v>12</v>
      </c>
      <c r="M11" s="55">
        <v>20</v>
      </c>
      <c r="N11" s="50"/>
      <c r="O11" s="55">
        <f t="shared" ref="O11:O74" si="0">(K11+(4*L11)+M11)/6</f>
        <v>12.333333333333334</v>
      </c>
      <c r="P11" s="55" t="s">
        <v>22</v>
      </c>
      <c r="Q11" s="55" t="e">
        <f>J11*IF(I11="Diaria",#REF!,IF(I11="Quincenal",#REF!,IF(I11="Semestral",#REF!,IF(I11="Trimestral",#REF!,IF(I11="Cuatrimestral",#REF!,IF(I11="Semanal",#REF!,IF(I11="Mensual",#REF!,IF(I11="Anual",#REF!,0))))))))</f>
        <v>#REF!</v>
      </c>
      <c r="R11" s="55" t="e">
        <f>Q11*O11</f>
        <v>#REF!</v>
      </c>
      <c r="S11" s="55" t="e">
        <f>IF(P11="Sí",#REF!,#REF!)</f>
        <v>#REF!</v>
      </c>
      <c r="T11" s="55" t="e">
        <f>R11/S11</f>
        <v>#REF!</v>
      </c>
      <c r="U11" s="56" t="e">
        <f>C_ODM9[[#This Row],[Plazas]]/$W$10</f>
        <v>#REF!</v>
      </c>
      <c r="V11" s="57"/>
      <c r="X11" s="58" t="s">
        <v>41</v>
      </c>
    </row>
    <row r="12" spans="1:24" ht="75" x14ac:dyDescent="0.2">
      <c r="A12" s="50" t="s">
        <v>32</v>
      </c>
      <c r="B12" s="59" t="s">
        <v>33</v>
      </c>
      <c r="C12" s="51" t="s">
        <v>34</v>
      </c>
      <c r="D12" s="60" t="s">
        <v>35</v>
      </c>
      <c r="E12" s="60" t="s">
        <v>36</v>
      </c>
      <c r="F12" s="60" t="s">
        <v>42</v>
      </c>
      <c r="G12" s="60" t="s">
        <v>38</v>
      </c>
      <c r="H12" s="61" t="s">
        <v>43</v>
      </c>
      <c r="I12" s="62" t="s">
        <v>44</v>
      </c>
      <c r="J12" s="54">
        <v>2</v>
      </c>
      <c r="K12" s="63">
        <v>2</v>
      </c>
      <c r="L12" s="63">
        <v>4</v>
      </c>
      <c r="M12" s="63">
        <v>6</v>
      </c>
      <c r="N12" s="60"/>
      <c r="O12" s="55">
        <f t="shared" si="0"/>
        <v>4</v>
      </c>
      <c r="P12" s="55" t="s">
        <v>22</v>
      </c>
      <c r="Q12" s="55" t="e">
        <f>J12*IF(I12="Diaria",#REF!,IF(I12="Quincenal",#REF!,IF(I12="Semestral",#REF!,IF(I12="Trimestral",#REF!,IF(I12="Cuatrimestral",#REF!,IF(I12="Semanal",#REF!,IF(I12="Mensual",#REF!,IF(I12="Anual",#REF!,0))))))))</f>
        <v>#REF!</v>
      </c>
      <c r="R12" s="55" t="e">
        <f t="shared" ref="R12:R75" si="1">Q12*O12</f>
        <v>#REF!</v>
      </c>
      <c r="S12" s="55" t="e">
        <f>IF(P12="Sí",#REF!,#REF!)</f>
        <v>#REF!</v>
      </c>
      <c r="T12" s="55" t="e">
        <f t="shared" ref="T12:T75" si="2">R12/S12</f>
        <v>#REF!</v>
      </c>
      <c r="U12" s="55" t="e">
        <f>C_ODM9[[#This Row],[Plazas]]/$W$10</f>
        <v>#REF!</v>
      </c>
    </row>
    <row r="13" spans="1:24" ht="75" x14ac:dyDescent="0.2">
      <c r="A13" s="50" t="s">
        <v>32</v>
      </c>
      <c r="B13" s="59" t="s">
        <v>33</v>
      </c>
      <c r="C13" s="51" t="s">
        <v>34</v>
      </c>
      <c r="D13" s="60" t="s">
        <v>35</v>
      </c>
      <c r="E13" s="60" t="s">
        <v>36</v>
      </c>
      <c r="F13" s="60" t="s">
        <v>45</v>
      </c>
      <c r="G13" s="60" t="s">
        <v>38</v>
      </c>
      <c r="H13" s="61" t="s">
        <v>43</v>
      </c>
      <c r="I13" s="62" t="s">
        <v>44</v>
      </c>
      <c r="J13" s="54">
        <v>2</v>
      </c>
      <c r="K13" s="63">
        <v>6</v>
      </c>
      <c r="L13" s="63">
        <v>12</v>
      </c>
      <c r="M13" s="63">
        <v>20</v>
      </c>
      <c r="N13" s="60"/>
      <c r="O13" s="55">
        <f t="shared" si="0"/>
        <v>12.333333333333334</v>
      </c>
      <c r="P13" s="55" t="s">
        <v>22</v>
      </c>
      <c r="Q13" s="55" t="e">
        <f>J13*IF(I13="Diaria",#REF!,IF(I13="Quincenal",#REF!,IF(I13="Semestral",#REF!,IF(I13="Trimestral",#REF!,IF(I13="Cuatrimestral",#REF!,IF(I13="Semanal",#REF!,IF(I13="Mensual",#REF!,IF(I13="Anual",#REF!,0))))))))</f>
        <v>#REF!</v>
      </c>
      <c r="R13" s="55" t="e">
        <f t="shared" si="1"/>
        <v>#REF!</v>
      </c>
      <c r="S13" s="55" t="e">
        <f>IF(P13="Sí",#REF!,#REF!)</f>
        <v>#REF!</v>
      </c>
      <c r="T13" s="55" t="e">
        <f t="shared" si="2"/>
        <v>#REF!</v>
      </c>
      <c r="U13" s="55" t="e">
        <f>C_ODM9[[#This Row],[Plazas]]/$W$10</f>
        <v>#REF!</v>
      </c>
    </row>
    <row r="14" spans="1:24" ht="75" x14ac:dyDescent="0.2">
      <c r="A14" s="50" t="s">
        <v>32</v>
      </c>
      <c r="B14" s="59" t="s">
        <v>33</v>
      </c>
      <c r="C14" s="51" t="s">
        <v>34</v>
      </c>
      <c r="D14" s="60" t="s">
        <v>35</v>
      </c>
      <c r="E14" s="60" t="s">
        <v>36</v>
      </c>
      <c r="F14" s="60" t="s">
        <v>46</v>
      </c>
      <c r="G14" s="60" t="s">
        <v>38</v>
      </c>
      <c r="H14" s="61" t="s">
        <v>43</v>
      </c>
      <c r="I14" s="62" t="s">
        <v>44</v>
      </c>
      <c r="J14" s="54">
        <v>2</v>
      </c>
      <c r="K14" s="63">
        <v>6</v>
      </c>
      <c r="L14" s="63">
        <v>12</v>
      </c>
      <c r="M14" s="63">
        <v>20</v>
      </c>
      <c r="N14" s="60"/>
      <c r="O14" s="55">
        <f t="shared" si="0"/>
        <v>12.333333333333334</v>
      </c>
      <c r="P14" s="55" t="s">
        <v>22</v>
      </c>
      <c r="Q14" s="55" t="e">
        <f>J14*IF(I14="Diaria",#REF!,IF(I14="Quincenal",#REF!,IF(I14="Semestral",#REF!,IF(I14="Trimestral",#REF!,IF(I14="Cuatrimestral",#REF!,IF(I14="Semanal",#REF!,IF(I14="Mensual",#REF!,IF(I14="Anual",#REF!,0))))))))</f>
        <v>#REF!</v>
      </c>
      <c r="R14" s="55" t="e">
        <f t="shared" si="1"/>
        <v>#REF!</v>
      </c>
      <c r="S14" s="55" t="e">
        <f>IF(P14="Sí",#REF!,#REF!)</f>
        <v>#REF!</v>
      </c>
      <c r="T14" s="55" t="e">
        <f t="shared" si="2"/>
        <v>#REF!</v>
      </c>
      <c r="U14" s="55" t="e">
        <f>C_ODM9[[#This Row],[Plazas]]/$W$10</f>
        <v>#REF!</v>
      </c>
    </row>
    <row r="15" spans="1:24" ht="75" hidden="1" x14ac:dyDescent="0.2">
      <c r="A15" s="50" t="s">
        <v>32</v>
      </c>
      <c r="B15" s="51" t="s">
        <v>33</v>
      </c>
      <c r="C15" s="51" t="s">
        <v>34</v>
      </c>
      <c r="D15" s="50" t="s">
        <v>35</v>
      </c>
      <c r="E15" s="50" t="s">
        <v>36</v>
      </c>
      <c r="F15" s="50" t="s">
        <v>47</v>
      </c>
      <c r="G15" s="50" t="s">
        <v>38</v>
      </c>
      <c r="H15" s="52" t="s">
        <v>48</v>
      </c>
      <c r="I15" s="53" t="s">
        <v>44</v>
      </c>
      <c r="J15" s="54">
        <v>2</v>
      </c>
      <c r="K15" s="55">
        <v>6</v>
      </c>
      <c r="L15" s="55">
        <v>12</v>
      </c>
      <c r="M15" s="55">
        <v>20</v>
      </c>
      <c r="N15" s="50"/>
      <c r="O15" s="55">
        <f t="shared" si="0"/>
        <v>12.333333333333334</v>
      </c>
      <c r="P15" s="55" t="s">
        <v>22</v>
      </c>
      <c r="Q15" s="55" t="e">
        <f>J15*IF(I15="Diaria",#REF!,IF(I15="Quincenal",#REF!,IF(I15="Semestral",#REF!,IF(I15="Trimestral",#REF!,IF(I15="Cuatrimestral",#REF!,IF(I15="Semanal",#REF!,IF(I15="Mensual",#REF!,IF(I15="Anual",#REF!,0))))))))</f>
        <v>#REF!</v>
      </c>
      <c r="R15" s="55" t="e">
        <f t="shared" si="1"/>
        <v>#REF!</v>
      </c>
      <c r="S15" s="55" t="e">
        <f>IF(P15="Sí",#REF!,#REF!)</f>
        <v>#REF!</v>
      </c>
      <c r="T15" s="55" t="e">
        <f t="shared" si="2"/>
        <v>#REF!</v>
      </c>
      <c r="U15" s="55" t="e">
        <f>C_ODM9[[#This Row],[Plazas]]/$W$10</f>
        <v>#REF!</v>
      </c>
    </row>
    <row r="16" spans="1:24" ht="75" x14ac:dyDescent="0.2">
      <c r="A16" s="50" t="s">
        <v>32</v>
      </c>
      <c r="B16" s="59" t="s">
        <v>33</v>
      </c>
      <c r="C16" s="51" t="s">
        <v>34</v>
      </c>
      <c r="D16" s="60" t="s">
        <v>35</v>
      </c>
      <c r="E16" s="60" t="s">
        <v>36</v>
      </c>
      <c r="F16" s="60" t="s">
        <v>49</v>
      </c>
      <c r="G16" s="60" t="s">
        <v>38</v>
      </c>
      <c r="H16" s="61" t="s">
        <v>43</v>
      </c>
      <c r="I16" s="62" t="s">
        <v>44</v>
      </c>
      <c r="J16" s="54">
        <v>2</v>
      </c>
      <c r="K16" s="63">
        <v>6</v>
      </c>
      <c r="L16" s="63">
        <v>12</v>
      </c>
      <c r="M16" s="63">
        <v>20</v>
      </c>
      <c r="N16" s="60"/>
      <c r="O16" s="55">
        <f t="shared" si="0"/>
        <v>12.333333333333334</v>
      </c>
      <c r="P16" s="55" t="s">
        <v>22</v>
      </c>
      <c r="Q16" s="55" t="e">
        <f>J16*IF(I16="Diaria",#REF!,IF(I16="Quincenal",#REF!,IF(I16="Semestral",#REF!,IF(I16="Trimestral",#REF!,IF(I16="Cuatrimestral",#REF!,IF(I16="Semanal",#REF!,IF(I16="Mensual",#REF!,IF(I16="Anual",#REF!,0))))))))</f>
        <v>#REF!</v>
      </c>
      <c r="R16" s="55" t="e">
        <f t="shared" si="1"/>
        <v>#REF!</v>
      </c>
      <c r="S16" s="55" t="e">
        <f>IF(P16="Sí",#REF!,#REF!)</f>
        <v>#REF!</v>
      </c>
      <c r="T16" s="55" t="e">
        <f t="shared" si="2"/>
        <v>#REF!</v>
      </c>
      <c r="U16" s="55" t="e">
        <f>C_ODM9[[#This Row],[Plazas]]/$W$10</f>
        <v>#REF!</v>
      </c>
    </row>
    <row r="17" spans="1:21" ht="75" x14ac:dyDescent="0.2">
      <c r="A17" s="50" t="s">
        <v>32</v>
      </c>
      <c r="B17" s="59" t="s">
        <v>33</v>
      </c>
      <c r="C17" s="51" t="s">
        <v>34</v>
      </c>
      <c r="D17" s="60" t="s">
        <v>35</v>
      </c>
      <c r="E17" s="60" t="s">
        <v>36</v>
      </c>
      <c r="F17" s="60" t="s">
        <v>50</v>
      </c>
      <c r="G17" s="60" t="s">
        <v>38</v>
      </c>
      <c r="H17" s="61" t="s">
        <v>43</v>
      </c>
      <c r="I17" s="62" t="s">
        <v>44</v>
      </c>
      <c r="J17" s="54">
        <v>2</v>
      </c>
      <c r="K17" s="63">
        <v>6</v>
      </c>
      <c r="L17" s="63">
        <v>12</v>
      </c>
      <c r="M17" s="63">
        <v>20</v>
      </c>
      <c r="N17" s="60"/>
      <c r="O17" s="55">
        <f t="shared" si="0"/>
        <v>12.333333333333334</v>
      </c>
      <c r="P17" s="55" t="s">
        <v>22</v>
      </c>
      <c r="Q17" s="55" t="e">
        <f>J17*IF(I17="Diaria",#REF!,IF(I17="Quincenal",#REF!,IF(I17="Semestral",#REF!,IF(I17="Trimestral",#REF!,IF(I17="Cuatrimestral",#REF!,IF(I17="Semanal",#REF!,IF(I17="Mensual",#REF!,IF(I17="Anual",#REF!,0))))))))</f>
        <v>#REF!</v>
      </c>
      <c r="R17" s="55" t="e">
        <f t="shared" si="1"/>
        <v>#REF!</v>
      </c>
      <c r="S17" s="55" t="e">
        <f>IF(P17="Sí",#REF!,#REF!)</f>
        <v>#REF!</v>
      </c>
      <c r="T17" s="55" t="e">
        <f t="shared" si="2"/>
        <v>#REF!</v>
      </c>
      <c r="U17" s="55" t="e">
        <f>C_ODM9[[#This Row],[Plazas]]/$W$10</f>
        <v>#REF!</v>
      </c>
    </row>
    <row r="18" spans="1:21" ht="75" x14ac:dyDescent="0.2">
      <c r="A18" s="50" t="s">
        <v>32</v>
      </c>
      <c r="B18" s="64" t="s">
        <v>33</v>
      </c>
      <c r="C18" s="51" t="s">
        <v>34</v>
      </c>
      <c r="D18" s="65" t="s">
        <v>35</v>
      </c>
      <c r="E18" s="65" t="s">
        <v>36</v>
      </c>
      <c r="F18" s="65" t="s">
        <v>51</v>
      </c>
      <c r="G18" s="60" t="s">
        <v>38</v>
      </c>
      <c r="H18" s="61" t="s">
        <v>43</v>
      </c>
      <c r="I18" s="62" t="s">
        <v>44</v>
      </c>
      <c r="J18" s="54">
        <v>2</v>
      </c>
      <c r="K18" s="63">
        <v>6</v>
      </c>
      <c r="L18" s="63">
        <v>12</v>
      </c>
      <c r="M18" s="63">
        <v>20</v>
      </c>
      <c r="N18" s="60"/>
      <c r="O18" s="55">
        <f t="shared" si="0"/>
        <v>12.333333333333334</v>
      </c>
      <c r="P18" s="55" t="s">
        <v>22</v>
      </c>
      <c r="Q18" s="55" t="e">
        <f>J18*IF(I18="Diaria",#REF!,IF(I18="Quincenal",#REF!,IF(I18="Semestral",#REF!,IF(I18="Trimestral",#REF!,IF(I18="Cuatrimestral",#REF!,IF(I18="Semanal",#REF!,IF(I18="Mensual",#REF!,IF(I18="Anual",#REF!,0))))))))</f>
        <v>#REF!</v>
      </c>
      <c r="R18" s="55" t="e">
        <f t="shared" si="1"/>
        <v>#REF!</v>
      </c>
      <c r="S18" s="55" t="e">
        <f>IF(P18="Sí",#REF!,#REF!)</f>
        <v>#REF!</v>
      </c>
      <c r="T18" s="55" t="e">
        <f t="shared" si="2"/>
        <v>#REF!</v>
      </c>
      <c r="U18" s="55" t="e">
        <f>C_ODM9[[#This Row],[Plazas]]/$W$10</f>
        <v>#REF!</v>
      </c>
    </row>
    <row r="19" spans="1:21" ht="75" hidden="1" x14ac:dyDescent="0.2">
      <c r="A19" s="50" t="s">
        <v>32</v>
      </c>
      <c r="B19" s="51" t="s">
        <v>33</v>
      </c>
      <c r="C19" s="51" t="s">
        <v>34</v>
      </c>
      <c r="D19" s="50" t="s">
        <v>35</v>
      </c>
      <c r="E19" s="50" t="s">
        <v>36</v>
      </c>
      <c r="F19" s="50" t="s">
        <v>52</v>
      </c>
      <c r="G19" s="50" t="s">
        <v>53</v>
      </c>
      <c r="H19" s="52" t="s">
        <v>39</v>
      </c>
      <c r="I19" s="53" t="s">
        <v>44</v>
      </c>
      <c r="J19" s="54">
        <v>2</v>
      </c>
      <c r="K19" s="55">
        <v>6</v>
      </c>
      <c r="L19" s="55">
        <v>8</v>
      </c>
      <c r="M19" s="55">
        <v>10</v>
      </c>
      <c r="N19" s="50"/>
      <c r="O19" s="55">
        <f t="shared" si="0"/>
        <v>8</v>
      </c>
      <c r="P19" s="55" t="s">
        <v>22</v>
      </c>
      <c r="Q19" s="55" t="e">
        <f>J19*IF(I19="Diaria",#REF!,IF(I19="Quincenal",#REF!,IF(I19="Semestral",#REF!,IF(I19="Trimestral",#REF!,IF(I19="Cuatrimestral",#REF!,IF(I19="Semanal",#REF!,IF(I19="Mensual",#REF!,IF(I19="Anual",#REF!,0))))))))</f>
        <v>#REF!</v>
      </c>
      <c r="R19" s="55" t="e">
        <f t="shared" si="1"/>
        <v>#REF!</v>
      </c>
      <c r="S19" s="55" t="e">
        <f>IF(P19="Sí",#REF!,#REF!)</f>
        <v>#REF!</v>
      </c>
      <c r="T19" s="55" t="e">
        <f t="shared" si="2"/>
        <v>#REF!</v>
      </c>
      <c r="U19" s="55" t="e">
        <f>C_ODM9[[#This Row],[Plazas]]/$W$10</f>
        <v>#REF!</v>
      </c>
    </row>
    <row r="20" spans="1:21" ht="75" x14ac:dyDescent="0.2">
      <c r="A20" s="50" t="s">
        <v>32</v>
      </c>
      <c r="B20" s="59" t="s">
        <v>33</v>
      </c>
      <c r="C20" s="51" t="s">
        <v>34</v>
      </c>
      <c r="D20" s="60" t="s">
        <v>35</v>
      </c>
      <c r="E20" s="60" t="s">
        <v>36</v>
      </c>
      <c r="F20" s="60" t="s">
        <v>54</v>
      </c>
      <c r="G20" s="60" t="s">
        <v>53</v>
      </c>
      <c r="H20" s="61" t="s">
        <v>43</v>
      </c>
      <c r="I20" s="62" t="s">
        <v>44</v>
      </c>
      <c r="J20" s="54">
        <v>2</v>
      </c>
      <c r="K20" s="63">
        <v>6</v>
      </c>
      <c r="L20" s="63">
        <v>8</v>
      </c>
      <c r="M20" s="63">
        <v>10</v>
      </c>
      <c r="N20" s="60"/>
      <c r="O20" s="55">
        <f t="shared" si="0"/>
        <v>8</v>
      </c>
      <c r="P20" s="55" t="s">
        <v>22</v>
      </c>
      <c r="Q20" s="55" t="e">
        <f>J20*IF(I20="Diaria",#REF!,IF(I20="Quincenal",#REF!,IF(I20="Semestral",#REF!,IF(I20="Trimestral",#REF!,IF(I20="Cuatrimestral",#REF!,IF(I20="Semanal",#REF!,IF(I20="Mensual",#REF!,IF(I20="Anual",#REF!,0))))))))</f>
        <v>#REF!</v>
      </c>
      <c r="R20" s="55" t="e">
        <f t="shared" si="1"/>
        <v>#REF!</v>
      </c>
      <c r="S20" s="55" t="e">
        <f>IF(P20="Sí",#REF!,#REF!)</f>
        <v>#REF!</v>
      </c>
      <c r="T20" s="55" t="e">
        <f t="shared" si="2"/>
        <v>#REF!</v>
      </c>
      <c r="U20" s="55" t="e">
        <f>C_ODM9[[#This Row],[Plazas]]/$W$10</f>
        <v>#REF!</v>
      </c>
    </row>
    <row r="21" spans="1:21" ht="75" x14ac:dyDescent="0.2">
      <c r="A21" s="50" t="s">
        <v>32</v>
      </c>
      <c r="B21" s="59" t="s">
        <v>33</v>
      </c>
      <c r="C21" s="51" t="s">
        <v>34</v>
      </c>
      <c r="D21" s="60" t="s">
        <v>35</v>
      </c>
      <c r="E21" s="60" t="s">
        <v>36</v>
      </c>
      <c r="F21" s="60" t="s">
        <v>55</v>
      </c>
      <c r="G21" s="60" t="s">
        <v>53</v>
      </c>
      <c r="H21" s="61" t="s">
        <v>43</v>
      </c>
      <c r="I21" s="62" t="s">
        <v>44</v>
      </c>
      <c r="J21" s="54">
        <v>2</v>
      </c>
      <c r="K21" s="63">
        <v>6</v>
      </c>
      <c r="L21" s="63">
        <v>8</v>
      </c>
      <c r="M21" s="63">
        <v>10</v>
      </c>
      <c r="N21" s="60"/>
      <c r="O21" s="55">
        <f t="shared" si="0"/>
        <v>8</v>
      </c>
      <c r="P21" s="55" t="s">
        <v>22</v>
      </c>
      <c r="Q21" s="55" t="e">
        <f>J21*IF(I21="Diaria",#REF!,IF(I21="Quincenal",#REF!,IF(I21="Semestral",#REF!,IF(I21="Trimestral",#REF!,IF(I21="Cuatrimestral",#REF!,IF(I21="Semanal",#REF!,IF(I21="Mensual",#REF!,IF(I21="Anual",#REF!,0))))))))</f>
        <v>#REF!</v>
      </c>
      <c r="R21" s="55" t="e">
        <f t="shared" si="1"/>
        <v>#REF!</v>
      </c>
      <c r="S21" s="55" t="e">
        <f>IF(P21="Sí",#REF!,#REF!)</f>
        <v>#REF!</v>
      </c>
      <c r="T21" s="55" t="e">
        <f t="shared" si="2"/>
        <v>#REF!</v>
      </c>
      <c r="U21" s="55" t="e">
        <f>C_ODM9[[#This Row],[Plazas]]/$W$10</f>
        <v>#REF!</v>
      </c>
    </row>
    <row r="22" spans="1:21" ht="75" x14ac:dyDescent="0.2">
      <c r="A22" s="50" t="s">
        <v>32</v>
      </c>
      <c r="B22" s="59" t="s">
        <v>33</v>
      </c>
      <c r="C22" s="51" t="s">
        <v>34</v>
      </c>
      <c r="D22" s="60" t="s">
        <v>35</v>
      </c>
      <c r="E22" s="60" t="s">
        <v>36</v>
      </c>
      <c r="F22" s="60" t="s">
        <v>56</v>
      </c>
      <c r="G22" s="60" t="s">
        <v>53</v>
      </c>
      <c r="H22" s="61" t="s">
        <v>43</v>
      </c>
      <c r="I22" s="62" t="s">
        <v>44</v>
      </c>
      <c r="J22" s="54">
        <v>2</v>
      </c>
      <c r="K22" s="63">
        <v>6</v>
      </c>
      <c r="L22" s="63">
        <v>8</v>
      </c>
      <c r="M22" s="63">
        <v>10</v>
      </c>
      <c r="N22" s="60"/>
      <c r="O22" s="55">
        <f t="shared" si="0"/>
        <v>8</v>
      </c>
      <c r="P22" s="55" t="s">
        <v>22</v>
      </c>
      <c r="Q22" s="55" t="e">
        <f>J22*IF(I22="Diaria",#REF!,IF(I22="Quincenal",#REF!,IF(I22="Semestral",#REF!,IF(I22="Trimestral",#REF!,IF(I22="Cuatrimestral",#REF!,IF(I22="Semanal",#REF!,IF(I22="Mensual",#REF!,IF(I22="Anual",#REF!,0))))))))</f>
        <v>#REF!</v>
      </c>
      <c r="R22" s="55" t="e">
        <f t="shared" si="1"/>
        <v>#REF!</v>
      </c>
      <c r="S22" s="55" t="e">
        <f>IF(P22="Sí",#REF!,#REF!)</f>
        <v>#REF!</v>
      </c>
      <c r="T22" s="55" t="e">
        <f t="shared" si="2"/>
        <v>#REF!</v>
      </c>
      <c r="U22" s="55" t="e">
        <f>C_ODM9[[#This Row],[Plazas]]/$W$10</f>
        <v>#REF!</v>
      </c>
    </row>
    <row r="23" spans="1:21" ht="75" hidden="1" x14ac:dyDescent="0.2">
      <c r="A23" s="50" t="s">
        <v>32</v>
      </c>
      <c r="B23" s="51" t="s">
        <v>33</v>
      </c>
      <c r="C23" s="51" t="s">
        <v>34</v>
      </c>
      <c r="D23" s="50" t="s">
        <v>35</v>
      </c>
      <c r="E23" s="50" t="s">
        <v>36</v>
      </c>
      <c r="F23" s="50" t="s">
        <v>57</v>
      </c>
      <c r="G23" s="50" t="s">
        <v>58</v>
      </c>
      <c r="H23" s="52" t="s">
        <v>39</v>
      </c>
      <c r="I23" s="53" t="s">
        <v>44</v>
      </c>
      <c r="J23" s="54">
        <v>0</v>
      </c>
      <c r="K23" s="55">
        <v>15</v>
      </c>
      <c r="L23" s="55">
        <v>25</v>
      </c>
      <c r="M23" s="55">
        <v>35</v>
      </c>
      <c r="N23" s="50"/>
      <c r="O23" s="55">
        <f t="shared" si="0"/>
        <v>25</v>
      </c>
      <c r="P23" s="55" t="s">
        <v>22</v>
      </c>
      <c r="Q23" s="55" t="e">
        <f>J23*IF(I23="Diaria",#REF!,IF(I23="Quincenal",#REF!,IF(I23="Semestral",#REF!,IF(I23="Trimestral",#REF!,IF(I23="Cuatrimestral",#REF!,IF(I23="Semanal",#REF!,IF(I23="Mensual",#REF!,IF(I23="Anual",#REF!,0))))))))</f>
        <v>#REF!</v>
      </c>
      <c r="R23" s="55" t="e">
        <f t="shared" si="1"/>
        <v>#REF!</v>
      </c>
      <c r="S23" s="55" t="e">
        <f>IF(P23="Sí",#REF!,#REF!)</f>
        <v>#REF!</v>
      </c>
      <c r="T23" s="55" t="e">
        <f t="shared" si="2"/>
        <v>#REF!</v>
      </c>
      <c r="U23" s="55" t="e">
        <f>C_ODM9[[#This Row],[Plazas]]/$W$10</f>
        <v>#REF!</v>
      </c>
    </row>
    <row r="24" spans="1:21" ht="75" x14ac:dyDescent="0.2">
      <c r="A24" s="50" t="s">
        <v>32</v>
      </c>
      <c r="B24" s="59" t="s">
        <v>33</v>
      </c>
      <c r="C24" s="51" t="s">
        <v>34</v>
      </c>
      <c r="D24" s="60" t="s">
        <v>35</v>
      </c>
      <c r="E24" s="60" t="s">
        <v>36</v>
      </c>
      <c r="F24" s="60" t="s">
        <v>59</v>
      </c>
      <c r="G24" s="60" t="s">
        <v>58</v>
      </c>
      <c r="H24" s="61" t="s">
        <v>43</v>
      </c>
      <c r="I24" s="62" t="s">
        <v>44</v>
      </c>
      <c r="J24" s="54">
        <v>0</v>
      </c>
      <c r="K24" s="63">
        <v>10</v>
      </c>
      <c r="L24" s="63">
        <v>20</v>
      </c>
      <c r="M24" s="63">
        <v>20</v>
      </c>
      <c r="N24" s="60"/>
      <c r="O24" s="55">
        <f t="shared" si="0"/>
        <v>18.333333333333332</v>
      </c>
      <c r="P24" s="55" t="s">
        <v>22</v>
      </c>
      <c r="Q24" s="55" t="e">
        <f>J24*IF(I24="Diaria",#REF!,IF(I24="Quincenal",#REF!,IF(I24="Semestral",#REF!,IF(I24="Trimestral",#REF!,IF(I24="Cuatrimestral",#REF!,IF(I24="Semanal",#REF!,IF(I24="Mensual",#REF!,IF(I24="Anual",#REF!,0))))))))</f>
        <v>#REF!</v>
      </c>
      <c r="R24" s="55" t="e">
        <f t="shared" si="1"/>
        <v>#REF!</v>
      </c>
      <c r="S24" s="55" t="e">
        <f>IF(P24="Sí",#REF!,#REF!)</f>
        <v>#REF!</v>
      </c>
      <c r="T24" s="55" t="e">
        <f t="shared" si="2"/>
        <v>#REF!</v>
      </c>
      <c r="U24" s="55" t="e">
        <f>C_ODM9[[#This Row],[Plazas]]/$W$10</f>
        <v>#REF!</v>
      </c>
    </row>
    <row r="25" spans="1:21" ht="75" x14ac:dyDescent="0.2">
      <c r="A25" s="50" t="s">
        <v>32</v>
      </c>
      <c r="B25" s="59" t="s">
        <v>33</v>
      </c>
      <c r="C25" s="51" t="s">
        <v>34</v>
      </c>
      <c r="D25" s="60" t="s">
        <v>35</v>
      </c>
      <c r="E25" s="60" t="s">
        <v>36</v>
      </c>
      <c r="F25" s="60" t="s">
        <v>60</v>
      </c>
      <c r="G25" s="60" t="s">
        <v>58</v>
      </c>
      <c r="H25" s="61" t="s">
        <v>43</v>
      </c>
      <c r="I25" s="62" t="s">
        <v>44</v>
      </c>
      <c r="J25" s="54">
        <v>0</v>
      </c>
      <c r="K25" s="63">
        <v>10</v>
      </c>
      <c r="L25" s="63">
        <v>20</v>
      </c>
      <c r="M25" s="63">
        <v>20</v>
      </c>
      <c r="N25" s="60"/>
      <c r="O25" s="55">
        <f t="shared" si="0"/>
        <v>18.333333333333332</v>
      </c>
      <c r="P25" s="55" t="s">
        <v>22</v>
      </c>
      <c r="Q25" s="55" t="e">
        <f>J25*IF(I25="Diaria",#REF!,IF(I25="Quincenal",#REF!,IF(I25="Semestral",#REF!,IF(I25="Trimestral",#REF!,IF(I25="Cuatrimestral",#REF!,IF(I25="Semanal",#REF!,IF(I25="Mensual",#REF!,IF(I25="Anual",#REF!,0))))))))</f>
        <v>#REF!</v>
      </c>
      <c r="R25" s="55" t="e">
        <f t="shared" si="1"/>
        <v>#REF!</v>
      </c>
      <c r="S25" s="55" t="e">
        <f>IF(P25="Sí",#REF!,#REF!)</f>
        <v>#REF!</v>
      </c>
      <c r="T25" s="55" t="e">
        <f t="shared" si="2"/>
        <v>#REF!</v>
      </c>
      <c r="U25" s="55" t="e">
        <f>C_ODM9[[#This Row],[Plazas]]/$W$10</f>
        <v>#REF!</v>
      </c>
    </row>
    <row r="26" spans="1:21" ht="75" x14ac:dyDescent="0.2">
      <c r="A26" s="50" t="s">
        <v>32</v>
      </c>
      <c r="B26" s="59" t="s">
        <v>33</v>
      </c>
      <c r="C26" s="51" t="s">
        <v>34</v>
      </c>
      <c r="D26" s="60" t="s">
        <v>35</v>
      </c>
      <c r="E26" s="60" t="s">
        <v>36</v>
      </c>
      <c r="F26" s="60" t="s">
        <v>61</v>
      </c>
      <c r="G26" s="60" t="s">
        <v>58</v>
      </c>
      <c r="H26" s="61" t="s">
        <v>43</v>
      </c>
      <c r="I26" s="62" t="s">
        <v>44</v>
      </c>
      <c r="J26" s="54">
        <v>0</v>
      </c>
      <c r="K26" s="63">
        <v>10</v>
      </c>
      <c r="L26" s="63">
        <v>20</v>
      </c>
      <c r="M26" s="63">
        <v>20</v>
      </c>
      <c r="N26" s="60"/>
      <c r="O26" s="55">
        <f t="shared" si="0"/>
        <v>18.333333333333332</v>
      </c>
      <c r="P26" s="55" t="s">
        <v>22</v>
      </c>
      <c r="Q26" s="55" t="e">
        <f>J26*IF(I26="Diaria",#REF!,IF(I26="Quincenal",#REF!,IF(I26="Semestral",#REF!,IF(I26="Trimestral",#REF!,IF(I26="Cuatrimestral",#REF!,IF(I26="Semanal",#REF!,IF(I26="Mensual",#REF!,IF(I26="Anual",#REF!,0))))))))</f>
        <v>#REF!</v>
      </c>
      <c r="R26" s="55" t="e">
        <f t="shared" si="1"/>
        <v>#REF!</v>
      </c>
      <c r="S26" s="55" t="e">
        <f>IF(P26="Sí",#REF!,#REF!)</f>
        <v>#REF!</v>
      </c>
      <c r="T26" s="55" t="e">
        <f t="shared" si="2"/>
        <v>#REF!</v>
      </c>
      <c r="U26" s="55" t="e">
        <f>C_ODM9[[#This Row],[Plazas]]/$W$10</f>
        <v>#REF!</v>
      </c>
    </row>
    <row r="27" spans="1:21" ht="100" x14ac:dyDescent="0.2">
      <c r="A27" s="50" t="s">
        <v>32</v>
      </c>
      <c r="B27" s="51" t="s">
        <v>33</v>
      </c>
      <c r="C27" s="51" t="s">
        <v>34</v>
      </c>
      <c r="D27" s="50" t="s">
        <v>35</v>
      </c>
      <c r="E27" s="50" t="s">
        <v>62</v>
      </c>
      <c r="F27" s="50" t="s">
        <v>63</v>
      </c>
      <c r="G27" s="50" t="s">
        <v>64</v>
      </c>
      <c r="H27" s="52" t="s">
        <v>43</v>
      </c>
      <c r="I27" s="53" t="s">
        <v>44</v>
      </c>
      <c r="J27" s="54">
        <v>1</v>
      </c>
      <c r="K27" s="55">
        <v>0.3</v>
      </c>
      <c r="L27" s="55">
        <v>0.3</v>
      </c>
      <c r="M27" s="55">
        <v>0.3</v>
      </c>
      <c r="N27" s="50"/>
      <c r="O27" s="55">
        <f t="shared" si="0"/>
        <v>0.3</v>
      </c>
      <c r="P27" s="55" t="s">
        <v>22</v>
      </c>
      <c r="Q27" s="55" t="e">
        <f>J27*IF(I27="Diaria",#REF!,IF(I27="Quincenal",#REF!,IF(I27="Semestral",#REF!,IF(I27="Trimestral",#REF!,IF(I27="Cuatrimestral",#REF!,IF(I27="Semanal",#REF!,IF(I27="Mensual",#REF!,IF(I27="Anual",#REF!,0))))))))</f>
        <v>#REF!</v>
      </c>
      <c r="R27" s="55" t="e">
        <f t="shared" si="1"/>
        <v>#REF!</v>
      </c>
      <c r="S27" s="55" t="e">
        <f>IF(P27="Sí",#REF!,#REF!)</f>
        <v>#REF!</v>
      </c>
      <c r="T27" s="55" t="e">
        <f t="shared" si="2"/>
        <v>#REF!</v>
      </c>
      <c r="U27" s="55" t="e">
        <f>C_ODM9[[#This Row],[Plazas]]/$W$10</f>
        <v>#REF!</v>
      </c>
    </row>
    <row r="28" spans="1:21" ht="100" x14ac:dyDescent="0.2">
      <c r="A28" s="50" t="s">
        <v>32</v>
      </c>
      <c r="B28" s="59" t="s">
        <v>33</v>
      </c>
      <c r="C28" s="51" t="s">
        <v>34</v>
      </c>
      <c r="D28" s="60" t="s">
        <v>35</v>
      </c>
      <c r="E28" s="60" t="s">
        <v>62</v>
      </c>
      <c r="F28" s="60" t="s">
        <v>65</v>
      </c>
      <c r="G28" s="60" t="s">
        <v>64</v>
      </c>
      <c r="H28" s="61" t="s">
        <v>43</v>
      </c>
      <c r="I28" s="62" t="s">
        <v>44</v>
      </c>
      <c r="J28" s="54">
        <v>1</v>
      </c>
      <c r="K28" s="63">
        <v>0.3</v>
      </c>
      <c r="L28" s="63">
        <v>0.3</v>
      </c>
      <c r="M28" s="63">
        <v>0.3</v>
      </c>
      <c r="N28" s="60"/>
      <c r="O28" s="55">
        <f t="shared" si="0"/>
        <v>0.3</v>
      </c>
      <c r="P28" s="55" t="s">
        <v>22</v>
      </c>
      <c r="Q28" s="55" t="e">
        <f>J28*IF(I28="Diaria",#REF!,IF(I28="Quincenal",#REF!,IF(I28="Semestral",#REF!,IF(I28="Trimestral",#REF!,IF(I28="Cuatrimestral",#REF!,IF(I28="Semanal",#REF!,IF(I28="Mensual",#REF!,IF(I28="Anual",#REF!,0))))))))</f>
        <v>#REF!</v>
      </c>
      <c r="R28" s="55" t="e">
        <f t="shared" si="1"/>
        <v>#REF!</v>
      </c>
      <c r="S28" s="55" t="e">
        <f>IF(P28="Sí",#REF!,#REF!)</f>
        <v>#REF!</v>
      </c>
      <c r="T28" s="55" t="e">
        <f t="shared" si="2"/>
        <v>#REF!</v>
      </c>
      <c r="U28" s="55" t="e">
        <f>C_ODM9[[#This Row],[Plazas]]/$W$10</f>
        <v>#REF!</v>
      </c>
    </row>
    <row r="29" spans="1:21" ht="100" x14ac:dyDescent="0.2">
      <c r="A29" s="50" t="s">
        <v>32</v>
      </c>
      <c r="B29" s="59" t="s">
        <v>33</v>
      </c>
      <c r="C29" s="51" t="s">
        <v>34</v>
      </c>
      <c r="D29" s="60" t="s">
        <v>35</v>
      </c>
      <c r="E29" s="60" t="s">
        <v>62</v>
      </c>
      <c r="F29" s="60" t="s">
        <v>66</v>
      </c>
      <c r="G29" s="60" t="s">
        <v>64</v>
      </c>
      <c r="H29" s="61" t="s">
        <v>43</v>
      </c>
      <c r="I29" s="62" t="s">
        <v>44</v>
      </c>
      <c r="J29" s="54">
        <v>1</v>
      </c>
      <c r="K29" s="63">
        <v>0.3</v>
      </c>
      <c r="L29" s="63">
        <v>0.3</v>
      </c>
      <c r="M29" s="63">
        <v>0.3</v>
      </c>
      <c r="N29" s="60"/>
      <c r="O29" s="55">
        <f t="shared" si="0"/>
        <v>0.3</v>
      </c>
      <c r="P29" s="55" t="s">
        <v>22</v>
      </c>
      <c r="Q29" s="55" t="e">
        <f>J29*IF(I29="Diaria",#REF!,IF(I29="Quincenal",#REF!,IF(I29="Semestral",#REF!,IF(I29="Trimestral",#REF!,IF(I29="Cuatrimestral",#REF!,IF(I29="Semanal",#REF!,IF(I29="Mensual",#REF!,IF(I29="Anual",#REF!,0))))))))</f>
        <v>#REF!</v>
      </c>
      <c r="R29" s="55" t="e">
        <f t="shared" si="1"/>
        <v>#REF!</v>
      </c>
      <c r="S29" s="55" t="e">
        <f>IF(P29="Sí",#REF!,#REF!)</f>
        <v>#REF!</v>
      </c>
      <c r="T29" s="55" t="e">
        <f t="shared" si="2"/>
        <v>#REF!</v>
      </c>
      <c r="U29" s="55" t="e">
        <f>C_ODM9[[#This Row],[Plazas]]/$W$10</f>
        <v>#REF!</v>
      </c>
    </row>
    <row r="30" spans="1:21" ht="100" x14ac:dyDescent="0.2">
      <c r="A30" s="50" t="s">
        <v>32</v>
      </c>
      <c r="B30" s="59" t="s">
        <v>33</v>
      </c>
      <c r="C30" s="51" t="s">
        <v>34</v>
      </c>
      <c r="D30" s="60" t="s">
        <v>35</v>
      </c>
      <c r="E30" s="60" t="s">
        <v>62</v>
      </c>
      <c r="F30" s="60" t="s">
        <v>67</v>
      </c>
      <c r="G30" s="60" t="s">
        <v>64</v>
      </c>
      <c r="H30" s="61" t="s">
        <v>43</v>
      </c>
      <c r="I30" s="62" t="s">
        <v>44</v>
      </c>
      <c r="J30" s="54">
        <v>1</v>
      </c>
      <c r="K30" s="63">
        <v>0.3</v>
      </c>
      <c r="L30" s="63">
        <v>0.3</v>
      </c>
      <c r="M30" s="63">
        <v>0.3</v>
      </c>
      <c r="N30" s="60"/>
      <c r="O30" s="55">
        <f t="shared" si="0"/>
        <v>0.3</v>
      </c>
      <c r="P30" s="55" t="s">
        <v>22</v>
      </c>
      <c r="Q30" s="55" t="e">
        <f>J30*IF(I30="Diaria",#REF!,IF(I30="Quincenal",#REF!,IF(I30="Semestral",#REF!,IF(I30="Trimestral",#REF!,IF(I30="Cuatrimestral",#REF!,IF(I30="Semanal",#REF!,IF(I30="Mensual",#REF!,IF(I30="Anual",#REF!,0))))))))</f>
        <v>#REF!</v>
      </c>
      <c r="R30" s="55" t="e">
        <f t="shared" si="1"/>
        <v>#REF!</v>
      </c>
      <c r="S30" s="55" t="e">
        <f>IF(P30="Sí",#REF!,#REF!)</f>
        <v>#REF!</v>
      </c>
      <c r="T30" s="55" t="e">
        <f t="shared" si="2"/>
        <v>#REF!</v>
      </c>
      <c r="U30" s="55" t="e">
        <f>C_ODM9[[#This Row],[Plazas]]/$W$10</f>
        <v>#REF!</v>
      </c>
    </row>
    <row r="31" spans="1:21" ht="75" hidden="1" x14ac:dyDescent="0.2">
      <c r="A31" s="50" t="s">
        <v>32</v>
      </c>
      <c r="B31" s="51" t="s">
        <v>33</v>
      </c>
      <c r="C31" s="51" t="s">
        <v>34</v>
      </c>
      <c r="D31" s="50" t="s">
        <v>35</v>
      </c>
      <c r="E31" s="50" t="s">
        <v>68</v>
      </c>
      <c r="F31" s="50" t="s">
        <v>69</v>
      </c>
      <c r="G31" s="50" t="s">
        <v>70</v>
      </c>
      <c r="H31" s="52" t="s">
        <v>39</v>
      </c>
      <c r="I31" s="53" t="s">
        <v>44</v>
      </c>
      <c r="J31" s="54">
        <v>1</v>
      </c>
      <c r="K31" s="55">
        <v>1</v>
      </c>
      <c r="L31" s="55">
        <v>2</v>
      </c>
      <c r="M31" s="55">
        <v>3</v>
      </c>
      <c r="N31" s="50"/>
      <c r="O31" s="55">
        <f t="shared" si="0"/>
        <v>2</v>
      </c>
      <c r="P31" s="55" t="s">
        <v>22</v>
      </c>
      <c r="Q31" s="55" t="e">
        <f>J31*IF(I31="Diaria",#REF!,IF(I31="Quincenal",#REF!,IF(I31="Semestral",#REF!,IF(I31="Trimestral",#REF!,IF(I31="Cuatrimestral",#REF!,IF(I31="Semanal",#REF!,IF(I31="Mensual",#REF!,IF(I31="Anual",#REF!,0))))))))</f>
        <v>#REF!</v>
      </c>
      <c r="R31" s="55" t="e">
        <f t="shared" si="1"/>
        <v>#REF!</v>
      </c>
      <c r="S31" s="55" t="e">
        <f>IF(P31="Sí",#REF!,#REF!)</f>
        <v>#REF!</v>
      </c>
      <c r="T31" s="55" t="e">
        <f t="shared" si="2"/>
        <v>#REF!</v>
      </c>
      <c r="U31" s="55" t="e">
        <f>C_ODM9[[#This Row],[Plazas]]/$W$10</f>
        <v>#REF!</v>
      </c>
    </row>
    <row r="32" spans="1:21" ht="23" customHeight="1" x14ac:dyDescent="0.2">
      <c r="A32" s="50" t="s">
        <v>32</v>
      </c>
      <c r="B32" s="59" t="s">
        <v>33</v>
      </c>
      <c r="C32" s="51" t="s">
        <v>34</v>
      </c>
      <c r="D32" s="60" t="s">
        <v>35</v>
      </c>
      <c r="E32" s="60" t="s">
        <v>68</v>
      </c>
      <c r="F32" s="60" t="s">
        <v>71</v>
      </c>
      <c r="G32" s="60" t="s">
        <v>70</v>
      </c>
      <c r="H32" s="61" t="s">
        <v>43</v>
      </c>
      <c r="I32" s="62" t="s">
        <v>44</v>
      </c>
      <c r="J32" s="54">
        <v>1</v>
      </c>
      <c r="K32" s="63">
        <v>0.3</v>
      </c>
      <c r="L32" s="63">
        <v>0.3</v>
      </c>
      <c r="M32" s="63">
        <v>0.3</v>
      </c>
      <c r="N32" s="60"/>
      <c r="O32" s="55">
        <f t="shared" si="0"/>
        <v>0.3</v>
      </c>
      <c r="P32" s="55" t="s">
        <v>22</v>
      </c>
      <c r="Q32" s="55" t="e">
        <f>J32*IF(I32="Diaria",#REF!,IF(I32="Quincenal",#REF!,IF(I32="Semestral",#REF!,IF(I32="Trimestral",#REF!,IF(I32="Cuatrimestral",#REF!,IF(I32="Semanal",#REF!,IF(I32="Mensual",#REF!,IF(I32="Anual",#REF!,0))))))))</f>
        <v>#REF!</v>
      </c>
      <c r="R32" s="55" t="e">
        <f t="shared" si="1"/>
        <v>#REF!</v>
      </c>
      <c r="S32" s="55" t="e">
        <f>IF(P32="Sí",#REF!,#REF!)</f>
        <v>#REF!</v>
      </c>
      <c r="T32" s="55" t="e">
        <f t="shared" si="2"/>
        <v>#REF!</v>
      </c>
      <c r="U32" s="55" t="e">
        <f>C_ODM9[[#This Row],[Plazas]]/$W$10</f>
        <v>#REF!</v>
      </c>
    </row>
    <row r="33" spans="1:21" ht="75" x14ac:dyDescent="0.2">
      <c r="A33" s="50" t="s">
        <v>32</v>
      </c>
      <c r="B33" s="59" t="s">
        <v>33</v>
      </c>
      <c r="C33" s="51" t="s">
        <v>34</v>
      </c>
      <c r="D33" s="60" t="s">
        <v>35</v>
      </c>
      <c r="E33" s="60" t="s">
        <v>68</v>
      </c>
      <c r="F33" s="60" t="s">
        <v>72</v>
      </c>
      <c r="G33" s="60" t="s">
        <v>70</v>
      </c>
      <c r="H33" s="61" t="s">
        <v>43</v>
      </c>
      <c r="I33" s="62" t="s">
        <v>44</v>
      </c>
      <c r="J33" s="54">
        <v>1</v>
      </c>
      <c r="K33" s="63">
        <v>0.3</v>
      </c>
      <c r="L33" s="63">
        <v>0.3</v>
      </c>
      <c r="M33" s="63">
        <v>0.3</v>
      </c>
      <c r="N33" s="60"/>
      <c r="O33" s="55">
        <f t="shared" si="0"/>
        <v>0.3</v>
      </c>
      <c r="P33" s="55" t="s">
        <v>22</v>
      </c>
      <c r="Q33" s="55" t="e">
        <f>J33*IF(I33="Diaria",#REF!,IF(I33="Quincenal",#REF!,IF(I33="Semestral",#REF!,IF(I33="Trimestral",#REF!,IF(I33="Cuatrimestral",#REF!,IF(I33="Semanal",#REF!,IF(I33="Mensual",#REF!,IF(I33="Anual",#REF!,0))))))))</f>
        <v>#REF!</v>
      </c>
      <c r="R33" s="55" t="e">
        <f t="shared" si="1"/>
        <v>#REF!</v>
      </c>
      <c r="S33" s="55" t="e">
        <f>IF(P33="Sí",#REF!,#REF!)</f>
        <v>#REF!</v>
      </c>
      <c r="T33" s="55" t="e">
        <f t="shared" si="2"/>
        <v>#REF!</v>
      </c>
      <c r="U33" s="55" t="e">
        <f>C_ODM9[[#This Row],[Plazas]]/$W$10</f>
        <v>#REF!</v>
      </c>
    </row>
    <row r="34" spans="1:21" ht="75" x14ac:dyDescent="0.2">
      <c r="A34" s="50" t="s">
        <v>32</v>
      </c>
      <c r="B34" s="59" t="s">
        <v>33</v>
      </c>
      <c r="C34" s="51" t="s">
        <v>34</v>
      </c>
      <c r="D34" s="60" t="s">
        <v>35</v>
      </c>
      <c r="E34" s="60" t="s">
        <v>68</v>
      </c>
      <c r="F34" s="60" t="s">
        <v>73</v>
      </c>
      <c r="G34" s="60" t="s">
        <v>70</v>
      </c>
      <c r="H34" s="61" t="s">
        <v>43</v>
      </c>
      <c r="I34" s="62" t="s">
        <v>44</v>
      </c>
      <c r="J34" s="54">
        <v>1</v>
      </c>
      <c r="K34" s="63">
        <v>0.3</v>
      </c>
      <c r="L34" s="63">
        <v>0.3</v>
      </c>
      <c r="M34" s="63">
        <v>2</v>
      </c>
      <c r="N34" s="60" t="s">
        <v>74</v>
      </c>
      <c r="O34" s="55">
        <f t="shared" si="0"/>
        <v>0.58333333333333337</v>
      </c>
      <c r="P34" s="55" t="s">
        <v>22</v>
      </c>
      <c r="Q34" s="55" t="e">
        <f>J34*IF(I34="Diaria",#REF!,IF(I34="Quincenal",#REF!,IF(I34="Semestral",#REF!,IF(I34="Trimestral",#REF!,IF(I34="Cuatrimestral",#REF!,IF(I34="Semanal",#REF!,IF(I34="Mensual",#REF!,IF(I34="Anual",#REF!,0))))))))</f>
        <v>#REF!</v>
      </c>
      <c r="R34" s="55" t="e">
        <f t="shared" si="1"/>
        <v>#REF!</v>
      </c>
      <c r="S34" s="55" t="e">
        <f>IF(P34="Sí",#REF!,#REF!)</f>
        <v>#REF!</v>
      </c>
      <c r="T34" s="55" t="e">
        <f t="shared" si="2"/>
        <v>#REF!</v>
      </c>
      <c r="U34" s="55" t="e">
        <f>C_ODM9[[#This Row],[Plazas]]/$W$10</f>
        <v>#REF!</v>
      </c>
    </row>
    <row r="35" spans="1:21" ht="75" hidden="1" x14ac:dyDescent="0.2">
      <c r="A35" s="50" t="s">
        <v>32</v>
      </c>
      <c r="B35" s="51" t="s">
        <v>33</v>
      </c>
      <c r="C35" s="51" t="s">
        <v>34</v>
      </c>
      <c r="D35" s="50" t="s">
        <v>35</v>
      </c>
      <c r="E35" s="50" t="s">
        <v>68</v>
      </c>
      <c r="F35" s="50" t="s">
        <v>75</v>
      </c>
      <c r="G35" s="50" t="s">
        <v>70</v>
      </c>
      <c r="H35" s="52" t="s">
        <v>39</v>
      </c>
      <c r="I35" s="53" t="s">
        <v>44</v>
      </c>
      <c r="J35" s="54">
        <v>2</v>
      </c>
      <c r="K35" s="55">
        <v>1</v>
      </c>
      <c r="L35" s="55">
        <v>1</v>
      </c>
      <c r="M35" s="55">
        <v>1</v>
      </c>
      <c r="N35" s="50"/>
      <c r="O35" s="55">
        <f t="shared" si="0"/>
        <v>1</v>
      </c>
      <c r="P35" s="55" t="s">
        <v>22</v>
      </c>
      <c r="Q35" s="55" t="e">
        <f>J35*IF(I35="Diaria",#REF!,IF(I35="Quincenal",#REF!,IF(I35="Semestral",#REF!,IF(I35="Trimestral",#REF!,IF(I35="Cuatrimestral",#REF!,IF(I35="Semanal",#REF!,IF(I35="Mensual",#REF!,IF(I35="Anual",#REF!,0))))))))</f>
        <v>#REF!</v>
      </c>
      <c r="R35" s="55" t="e">
        <f t="shared" si="1"/>
        <v>#REF!</v>
      </c>
      <c r="S35" s="55" t="e">
        <f>IF(P35="Sí",#REF!,#REF!)</f>
        <v>#REF!</v>
      </c>
      <c r="T35" s="55" t="e">
        <f t="shared" si="2"/>
        <v>#REF!</v>
      </c>
      <c r="U35" s="55" t="e">
        <f>C_ODM9[[#This Row],[Plazas]]/$W$10</f>
        <v>#REF!</v>
      </c>
    </row>
    <row r="36" spans="1:21" ht="75" x14ac:dyDescent="0.2">
      <c r="A36" s="50" t="s">
        <v>32</v>
      </c>
      <c r="B36" s="59" t="s">
        <v>33</v>
      </c>
      <c r="C36" s="51" t="s">
        <v>34</v>
      </c>
      <c r="D36" s="60" t="s">
        <v>35</v>
      </c>
      <c r="E36" s="60" t="s">
        <v>68</v>
      </c>
      <c r="F36" s="60" t="s">
        <v>76</v>
      </c>
      <c r="G36" s="60" t="s">
        <v>70</v>
      </c>
      <c r="H36" s="61" t="s">
        <v>43</v>
      </c>
      <c r="I36" s="62" t="s">
        <v>44</v>
      </c>
      <c r="J36" s="54">
        <v>2</v>
      </c>
      <c r="K36" s="63">
        <v>1</v>
      </c>
      <c r="L36" s="63">
        <v>1</v>
      </c>
      <c r="M36" s="63">
        <v>1</v>
      </c>
      <c r="N36" s="60"/>
      <c r="O36" s="55">
        <f t="shared" si="0"/>
        <v>1</v>
      </c>
      <c r="P36" s="55" t="s">
        <v>22</v>
      </c>
      <c r="Q36" s="55" t="e">
        <f>J36*IF(I36="Diaria",#REF!,IF(I36="Quincenal",#REF!,IF(I36="Semestral",#REF!,IF(I36="Trimestral",#REF!,IF(I36="Cuatrimestral",#REF!,IF(I36="Semanal",#REF!,IF(I36="Mensual",#REF!,IF(I36="Anual",#REF!,0))))))))</f>
        <v>#REF!</v>
      </c>
      <c r="R36" s="55" t="e">
        <f t="shared" si="1"/>
        <v>#REF!</v>
      </c>
      <c r="S36" s="55" t="e">
        <f>IF(P36="Sí",#REF!,#REF!)</f>
        <v>#REF!</v>
      </c>
      <c r="T36" s="55" t="e">
        <f t="shared" si="2"/>
        <v>#REF!</v>
      </c>
      <c r="U36" s="55" t="e">
        <f>C_ODM9[[#This Row],[Plazas]]/$W$10</f>
        <v>#REF!</v>
      </c>
    </row>
    <row r="37" spans="1:21" ht="75" x14ac:dyDescent="0.2">
      <c r="A37" s="50" t="s">
        <v>32</v>
      </c>
      <c r="B37" s="59" t="s">
        <v>33</v>
      </c>
      <c r="C37" s="51" t="s">
        <v>34</v>
      </c>
      <c r="D37" s="60" t="s">
        <v>35</v>
      </c>
      <c r="E37" s="60" t="s">
        <v>68</v>
      </c>
      <c r="F37" s="60" t="s">
        <v>77</v>
      </c>
      <c r="G37" s="60" t="s">
        <v>70</v>
      </c>
      <c r="H37" s="61" t="s">
        <v>43</v>
      </c>
      <c r="I37" s="62" t="s">
        <v>44</v>
      </c>
      <c r="J37" s="54">
        <v>2</v>
      </c>
      <c r="K37" s="63">
        <v>1</v>
      </c>
      <c r="L37" s="63">
        <v>1</v>
      </c>
      <c r="M37" s="63">
        <v>1</v>
      </c>
      <c r="N37" s="60"/>
      <c r="O37" s="55">
        <f t="shared" si="0"/>
        <v>1</v>
      </c>
      <c r="P37" s="55" t="s">
        <v>22</v>
      </c>
      <c r="Q37" s="55" t="e">
        <f>J37*IF(I37="Diaria",#REF!,IF(I37="Quincenal",#REF!,IF(I37="Semestral",#REF!,IF(I37="Trimestral",#REF!,IF(I37="Cuatrimestral",#REF!,IF(I37="Semanal",#REF!,IF(I37="Mensual",#REF!,IF(I37="Anual",#REF!,0))))))))</f>
        <v>#REF!</v>
      </c>
      <c r="R37" s="55" t="e">
        <f t="shared" si="1"/>
        <v>#REF!</v>
      </c>
      <c r="S37" s="55" t="e">
        <f>IF(P37="Sí",#REF!,#REF!)</f>
        <v>#REF!</v>
      </c>
      <c r="T37" s="55" t="e">
        <f t="shared" si="2"/>
        <v>#REF!</v>
      </c>
      <c r="U37" s="55" t="e">
        <f>C_ODM9[[#This Row],[Plazas]]/$W$10</f>
        <v>#REF!</v>
      </c>
    </row>
    <row r="38" spans="1:21" ht="75" x14ac:dyDescent="0.2">
      <c r="A38" s="50" t="s">
        <v>32</v>
      </c>
      <c r="B38" s="59" t="s">
        <v>33</v>
      </c>
      <c r="C38" s="51" t="s">
        <v>34</v>
      </c>
      <c r="D38" s="60" t="s">
        <v>35</v>
      </c>
      <c r="E38" s="60" t="s">
        <v>68</v>
      </c>
      <c r="F38" s="60" t="s">
        <v>78</v>
      </c>
      <c r="G38" s="60" t="s">
        <v>70</v>
      </c>
      <c r="H38" s="61" t="s">
        <v>43</v>
      </c>
      <c r="I38" s="62" t="s">
        <v>44</v>
      </c>
      <c r="J38" s="54">
        <v>2</v>
      </c>
      <c r="K38" s="63">
        <v>1</v>
      </c>
      <c r="L38" s="63">
        <v>1</v>
      </c>
      <c r="M38" s="63">
        <v>1</v>
      </c>
      <c r="N38" s="60"/>
      <c r="O38" s="55">
        <f t="shared" si="0"/>
        <v>1</v>
      </c>
      <c r="P38" s="55" t="s">
        <v>22</v>
      </c>
      <c r="Q38" s="55" t="e">
        <f>J38*IF(I38="Diaria",#REF!,IF(I38="Quincenal",#REF!,IF(I38="Semestral",#REF!,IF(I38="Trimestral",#REF!,IF(I38="Cuatrimestral",#REF!,IF(I38="Semanal",#REF!,IF(I38="Mensual",#REF!,IF(I38="Anual",#REF!,0))))))))</f>
        <v>#REF!</v>
      </c>
      <c r="R38" s="55" t="e">
        <f t="shared" si="1"/>
        <v>#REF!</v>
      </c>
      <c r="S38" s="55" t="e">
        <f>IF(P38="Sí",#REF!,#REF!)</f>
        <v>#REF!</v>
      </c>
      <c r="T38" s="55" t="e">
        <f t="shared" si="2"/>
        <v>#REF!</v>
      </c>
      <c r="U38" s="55" t="e">
        <f>C_ODM9[[#This Row],[Plazas]]/$W$10</f>
        <v>#REF!</v>
      </c>
    </row>
    <row r="39" spans="1:21" ht="75" hidden="1" x14ac:dyDescent="0.2">
      <c r="A39" s="50" t="s">
        <v>32</v>
      </c>
      <c r="B39" s="51" t="s">
        <v>33</v>
      </c>
      <c r="C39" s="51" t="s">
        <v>34</v>
      </c>
      <c r="D39" s="50" t="s">
        <v>35</v>
      </c>
      <c r="E39" s="50" t="s">
        <v>68</v>
      </c>
      <c r="F39" s="50" t="s">
        <v>79</v>
      </c>
      <c r="G39" s="50" t="s">
        <v>80</v>
      </c>
      <c r="H39" s="52" t="s">
        <v>39</v>
      </c>
      <c r="I39" s="53" t="s">
        <v>44</v>
      </c>
      <c r="J39" s="54">
        <v>0</v>
      </c>
      <c r="K39" s="55">
        <v>4</v>
      </c>
      <c r="L39" s="55">
        <v>8</v>
      </c>
      <c r="M39" s="55">
        <v>12</v>
      </c>
      <c r="N39" s="50"/>
      <c r="O39" s="55">
        <f t="shared" si="0"/>
        <v>8</v>
      </c>
      <c r="P39" s="55" t="s">
        <v>22</v>
      </c>
      <c r="Q39" s="55" t="e">
        <f>J39*IF(I39="Diaria",#REF!,IF(I39="Quincenal",#REF!,IF(I39="Semestral",#REF!,IF(I39="Trimestral",#REF!,IF(I39="Cuatrimestral",#REF!,IF(I39="Semanal",#REF!,IF(I39="Mensual",#REF!,IF(I39="Anual",#REF!,0))))))))</f>
        <v>#REF!</v>
      </c>
      <c r="R39" s="55" t="e">
        <f t="shared" si="1"/>
        <v>#REF!</v>
      </c>
      <c r="S39" s="55" t="e">
        <f>IF(P39="Sí",#REF!,#REF!)</f>
        <v>#REF!</v>
      </c>
      <c r="T39" s="55" t="e">
        <f t="shared" si="2"/>
        <v>#REF!</v>
      </c>
      <c r="U39" s="55" t="e">
        <f>C_ODM9[[#This Row],[Plazas]]/$W$10</f>
        <v>#REF!</v>
      </c>
    </row>
    <row r="40" spans="1:21" ht="75" x14ac:dyDescent="0.2">
      <c r="A40" s="50" t="s">
        <v>32</v>
      </c>
      <c r="B40" s="59" t="s">
        <v>33</v>
      </c>
      <c r="C40" s="51" t="s">
        <v>34</v>
      </c>
      <c r="D40" s="60" t="s">
        <v>35</v>
      </c>
      <c r="E40" s="60" t="s">
        <v>68</v>
      </c>
      <c r="F40" s="60" t="s">
        <v>81</v>
      </c>
      <c r="G40" s="60" t="s">
        <v>80</v>
      </c>
      <c r="H40" s="61" t="s">
        <v>43</v>
      </c>
      <c r="I40" s="62" t="s">
        <v>44</v>
      </c>
      <c r="J40" s="54">
        <v>0</v>
      </c>
      <c r="K40" s="63">
        <v>2</v>
      </c>
      <c r="L40" s="63">
        <v>6</v>
      </c>
      <c r="M40" s="63">
        <v>8</v>
      </c>
      <c r="N40" s="60"/>
      <c r="O40" s="55">
        <f t="shared" si="0"/>
        <v>5.666666666666667</v>
      </c>
      <c r="P40" s="55" t="s">
        <v>22</v>
      </c>
      <c r="Q40" s="55" t="e">
        <f>J40*IF(I40="Diaria",#REF!,IF(I40="Quincenal",#REF!,IF(I40="Semestral",#REF!,IF(I40="Trimestral",#REF!,IF(I40="Cuatrimestral",#REF!,IF(I40="Semanal",#REF!,IF(I40="Mensual",#REF!,IF(I40="Anual",#REF!,0))))))))</f>
        <v>#REF!</v>
      </c>
      <c r="R40" s="55" t="e">
        <f t="shared" si="1"/>
        <v>#REF!</v>
      </c>
      <c r="S40" s="55" t="e">
        <f>IF(P40="Sí",#REF!,#REF!)</f>
        <v>#REF!</v>
      </c>
      <c r="T40" s="55" t="e">
        <f t="shared" si="2"/>
        <v>#REF!</v>
      </c>
      <c r="U40" s="55" t="e">
        <f>C_ODM9[[#This Row],[Plazas]]/$W$10</f>
        <v>#REF!</v>
      </c>
    </row>
    <row r="41" spans="1:21" ht="75" x14ac:dyDescent="0.2">
      <c r="A41" s="50" t="s">
        <v>32</v>
      </c>
      <c r="B41" s="59" t="s">
        <v>33</v>
      </c>
      <c r="C41" s="51" t="s">
        <v>34</v>
      </c>
      <c r="D41" s="60" t="s">
        <v>35</v>
      </c>
      <c r="E41" s="60" t="s">
        <v>68</v>
      </c>
      <c r="F41" s="60" t="s">
        <v>82</v>
      </c>
      <c r="G41" s="60" t="s">
        <v>80</v>
      </c>
      <c r="H41" s="61" t="s">
        <v>43</v>
      </c>
      <c r="I41" s="62" t="s">
        <v>44</v>
      </c>
      <c r="J41" s="54">
        <v>0</v>
      </c>
      <c r="K41" s="63">
        <v>2</v>
      </c>
      <c r="L41" s="63">
        <v>6</v>
      </c>
      <c r="M41" s="63">
        <v>8</v>
      </c>
      <c r="N41" s="60"/>
      <c r="O41" s="55">
        <f t="shared" si="0"/>
        <v>5.666666666666667</v>
      </c>
      <c r="P41" s="55" t="s">
        <v>22</v>
      </c>
      <c r="Q41" s="55" t="e">
        <f>J41*IF(I41="Diaria",#REF!,IF(I41="Quincenal",#REF!,IF(I41="Semestral",#REF!,IF(I41="Trimestral",#REF!,IF(I41="Cuatrimestral",#REF!,IF(I41="Semanal",#REF!,IF(I41="Mensual",#REF!,IF(I41="Anual",#REF!,0))))))))</f>
        <v>#REF!</v>
      </c>
      <c r="R41" s="55" t="e">
        <f t="shared" si="1"/>
        <v>#REF!</v>
      </c>
      <c r="S41" s="55" t="e">
        <f>IF(P41="Sí",#REF!,#REF!)</f>
        <v>#REF!</v>
      </c>
      <c r="T41" s="55" t="e">
        <f t="shared" si="2"/>
        <v>#REF!</v>
      </c>
      <c r="U41" s="55" t="e">
        <f>C_ODM9[[#This Row],[Plazas]]/$W$10</f>
        <v>#REF!</v>
      </c>
    </row>
    <row r="42" spans="1:21" ht="75" x14ac:dyDescent="0.2">
      <c r="A42" s="50" t="s">
        <v>32</v>
      </c>
      <c r="B42" s="59" t="s">
        <v>33</v>
      </c>
      <c r="C42" s="51" t="s">
        <v>34</v>
      </c>
      <c r="D42" s="60" t="s">
        <v>35</v>
      </c>
      <c r="E42" s="60" t="s">
        <v>68</v>
      </c>
      <c r="F42" s="60" t="s">
        <v>83</v>
      </c>
      <c r="G42" s="60" t="s">
        <v>80</v>
      </c>
      <c r="H42" s="61" t="s">
        <v>43</v>
      </c>
      <c r="I42" s="62" t="s">
        <v>44</v>
      </c>
      <c r="J42" s="54">
        <v>0</v>
      </c>
      <c r="K42" s="63">
        <v>4</v>
      </c>
      <c r="L42" s="66">
        <v>8</v>
      </c>
      <c r="M42" s="66">
        <v>10</v>
      </c>
      <c r="N42" s="60" t="s">
        <v>84</v>
      </c>
      <c r="O42" s="55">
        <f t="shared" si="0"/>
        <v>7.666666666666667</v>
      </c>
      <c r="P42" s="55" t="s">
        <v>22</v>
      </c>
      <c r="Q42" s="55" t="e">
        <f>J42*IF(I42="Diaria",#REF!,IF(I42="Quincenal",#REF!,IF(I42="Semestral",#REF!,IF(I42="Trimestral",#REF!,IF(I42="Cuatrimestral",#REF!,IF(I42="Semanal",#REF!,IF(I42="Mensual",#REF!,IF(I42="Anual",#REF!,0))))))))</f>
        <v>#REF!</v>
      </c>
      <c r="R42" s="55" t="e">
        <f t="shared" si="1"/>
        <v>#REF!</v>
      </c>
      <c r="S42" s="55" t="e">
        <f>IF(P42="Sí",#REF!,#REF!)</f>
        <v>#REF!</v>
      </c>
      <c r="T42" s="55" t="e">
        <f t="shared" si="2"/>
        <v>#REF!</v>
      </c>
      <c r="U42" s="55" t="e">
        <f>C_ODM9[[#This Row],[Plazas]]/$W$10</f>
        <v>#REF!</v>
      </c>
    </row>
    <row r="43" spans="1:21" ht="75" hidden="1" x14ac:dyDescent="0.2">
      <c r="A43" s="50" t="s">
        <v>32</v>
      </c>
      <c r="B43" s="51" t="s">
        <v>33</v>
      </c>
      <c r="C43" s="51" t="s">
        <v>34</v>
      </c>
      <c r="D43" s="50" t="s">
        <v>35</v>
      </c>
      <c r="E43" s="50" t="s">
        <v>68</v>
      </c>
      <c r="F43" s="50" t="s">
        <v>85</v>
      </c>
      <c r="G43" s="50" t="s">
        <v>70</v>
      </c>
      <c r="H43" s="52" t="s">
        <v>39</v>
      </c>
      <c r="I43" s="53" t="s">
        <v>44</v>
      </c>
      <c r="J43" s="54">
        <v>1</v>
      </c>
      <c r="K43" s="55">
        <v>1</v>
      </c>
      <c r="L43" s="55">
        <v>2</v>
      </c>
      <c r="M43" s="55">
        <v>3</v>
      </c>
      <c r="N43" s="50"/>
      <c r="O43" s="55">
        <f t="shared" si="0"/>
        <v>2</v>
      </c>
      <c r="P43" s="55" t="s">
        <v>22</v>
      </c>
      <c r="Q43" s="55" t="e">
        <f>J43*IF(I43="Diaria",#REF!,IF(I43="Quincenal",#REF!,IF(I43="Semestral",#REF!,IF(I43="Trimestral",#REF!,IF(I43="Cuatrimestral",#REF!,IF(I43="Semanal",#REF!,IF(I43="Mensual",#REF!,IF(I43="Anual",#REF!,0))))))))</f>
        <v>#REF!</v>
      </c>
      <c r="R43" s="55" t="e">
        <f t="shared" si="1"/>
        <v>#REF!</v>
      </c>
      <c r="S43" s="55" t="e">
        <f>IF(P43="Sí",#REF!,#REF!)</f>
        <v>#REF!</v>
      </c>
      <c r="T43" s="55" t="e">
        <f t="shared" si="2"/>
        <v>#REF!</v>
      </c>
      <c r="U43" s="55" t="e">
        <f>C_ODM9[[#This Row],[Plazas]]/$W$10</f>
        <v>#REF!</v>
      </c>
    </row>
    <row r="44" spans="1:21" ht="75" x14ac:dyDescent="0.2">
      <c r="A44" s="50" t="s">
        <v>32</v>
      </c>
      <c r="B44" s="59" t="s">
        <v>33</v>
      </c>
      <c r="C44" s="51" t="s">
        <v>34</v>
      </c>
      <c r="D44" s="60" t="s">
        <v>35</v>
      </c>
      <c r="E44" s="60" t="s">
        <v>68</v>
      </c>
      <c r="F44" s="60" t="s">
        <v>86</v>
      </c>
      <c r="G44" s="60" t="s">
        <v>70</v>
      </c>
      <c r="H44" s="61" t="s">
        <v>43</v>
      </c>
      <c r="I44" s="62" t="s">
        <v>44</v>
      </c>
      <c r="J44" s="54">
        <v>1</v>
      </c>
      <c r="K44" s="63">
        <v>1</v>
      </c>
      <c r="L44" s="63">
        <v>1</v>
      </c>
      <c r="M44" s="63">
        <v>1</v>
      </c>
      <c r="N44" s="60"/>
      <c r="O44" s="55">
        <f t="shared" si="0"/>
        <v>1</v>
      </c>
      <c r="P44" s="55" t="s">
        <v>22</v>
      </c>
      <c r="Q44" s="55" t="e">
        <f>J44*IF(I44="Diaria",#REF!,IF(I44="Quincenal",#REF!,IF(I44="Semestral",#REF!,IF(I44="Trimestral",#REF!,IF(I44="Cuatrimestral",#REF!,IF(I44="Semanal",#REF!,IF(I44="Mensual",#REF!,IF(I44="Anual",#REF!,0))))))))</f>
        <v>#REF!</v>
      </c>
      <c r="R44" s="55" t="e">
        <f t="shared" si="1"/>
        <v>#REF!</v>
      </c>
      <c r="S44" s="55" t="e">
        <f>IF(P44="Sí",#REF!,#REF!)</f>
        <v>#REF!</v>
      </c>
      <c r="T44" s="55" t="e">
        <f t="shared" si="2"/>
        <v>#REF!</v>
      </c>
      <c r="U44" s="55" t="e">
        <f>C_ODM9[[#This Row],[Plazas]]/$W$10</f>
        <v>#REF!</v>
      </c>
    </row>
    <row r="45" spans="1:21" ht="75" x14ac:dyDescent="0.2">
      <c r="A45" s="50" t="s">
        <v>32</v>
      </c>
      <c r="B45" s="59" t="s">
        <v>33</v>
      </c>
      <c r="C45" s="51" t="s">
        <v>34</v>
      </c>
      <c r="D45" s="60" t="s">
        <v>35</v>
      </c>
      <c r="E45" s="60" t="s">
        <v>68</v>
      </c>
      <c r="F45" s="60" t="s">
        <v>87</v>
      </c>
      <c r="G45" s="60" t="s">
        <v>70</v>
      </c>
      <c r="H45" s="61" t="s">
        <v>43</v>
      </c>
      <c r="I45" s="62" t="s">
        <v>44</v>
      </c>
      <c r="J45" s="54">
        <v>1</v>
      </c>
      <c r="K45" s="63">
        <v>1</v>
      </c>
      <c r="L45" s="63">
        <v>1</v>
      </c>
      <c r="M45" s="63">
        <v>1</v>
      </c>
      <c r="N45" s="60"/>
      <c r="O45" s="55">
        <f t="shared" si="0"/>
        <v>1</v>
      </c>
      <c r="P45" s="55" t="s">
        <v>22</v>
      </c>
      <c r="Q45" s="55" t="e">
        <f>J45*IF(I45="Diaria",#REF!,IF(I45="Quincenal",#REF!,IF(I45="Semestral",#REF!,IF(I45="Trimestral",#REF!,IF(I45="Cuatrimestral",#REF!,IF(I45="Semanal",#REF!,IF(I45="Mensual",#REF!,IF(I45="Anual",#REF!,0))))))))</f>
        <v>#REF!</v>
      </c>
      <c r="R45" s="55" t="e">
        <f t="shared" si="1"/>
        <v>#REF!</v>
      </c>
      <c r="S45" s="55" t="e">
        <f>IF(P45="Sí",#REF!,#REF!)</f>
        <v>#REF!</v>
      </c>
      <c r="T45" s="55" t="e">
        <f t="shared" si="2"/>
        <v>#REF!</v>
      </c>
      <c r="U45" s="55" t="e">
        <f>C_ODM9[[#This Row],[Plazas]]/$W$10</f>
        <v>#REF!</v>
      </c>
    </row>
    <row r="46" spans="1:21" ht="75" x14ac:dyDescent="0.2">
      <c r="A46" s="50" t="s">
        <v>32</v>
      </c>
      <c r="B46" s="59" t="s">
        <v>33</v>
      </c>
      <c r="C46" s="51" t="s">
        <v>34</v>
      </c>
      <c r="D46" s="60" t="s">
        <v>35</v>
      </c>
      <c r="E46" s="60" t="s">
        <v>68</v>
      </c>
      <c r="F46" s="60" t="s">
        <v>88</v>
      </c>
      <c r="G46" s="60" t="s">
        <v>70</v>
      </c>
      <c r="H46" s="61" t="s">
        <v>43</v>
      </c>
      <c r="I46" s="62" t="s">
        <v>44</v>
      </c>
      <c r="J46" s="54">
        <v>1</v>
      </c>
      <c r="K46" s="63">
        <v>1</v>
      </c>
      <c r="L46" s="63">
        <v>1</v>
      </c>
      <c r="M46" s="63">
        <v>1</v>
      </c>
      <c r="N46" s="60"/>
      <c r="O46" s="55">
        <f t="shared" si="0"/>
        <v>1</v>
      </c>
      <c r="P46" s="55" t="s">
        <v>22</v>
      </c>
      <c r="Q46" s="55" t="e">
        <f>J46*IF(I46="Diaria",#REF!,IF(I46="Quincenal",#REF!,IF(I46="Semestral",#REF!,IF(I46="Trimestral",#REF!,IF(I46="Cuatrimestral",#REF!,IF(I46="Semanal",#REF!,IF(I46="Mensual",#REF!,IF(I46="Anual",#REF!,0))))))))</f>
        <v>#REF!</v>
      </c>
      <c r="R46" s="55" t="e">
        <f t="shared" si="1"/>
        <v>#REF!</v>
      </c>
      <c r="S46" s="55" t="e">
        <f>IF(P46="Sí",#REF!,#REF!)</f>
        <v>#REF!</v>
      </c>
      <c r="T46" s="55" t="e">
        <f t="shared" si="2"/>
        <v>#REF!</v>
      </c>
      <c r="U46" s="55" t="e">
        <f>C_ODM9[[#This Row],[Plazas]]/$W$10</f>
        <v>#REF!</v>
      </c>
    </row>
    <row r="47" spans="1:21" ht="75" hidden="1" x14ac:dyDescent="0.2">
      <c r="A47" s="50" t="s">
        <v>32</v>
      </c>
      <c r="B47" s="51" t="s">
        <v>33</v>
      </c>
      <c r="C47" s="51" t="s">
        <v>34</v>
      </c>
      <c r="D47" s="50" t="s">
        <v>35</v>
      </c>
      <c r="E47" s="50" t="s">
        <v>89</v>
      </c>
      <c r="F47" s="50" t="s">
        <v>90</v>
      </c>
      <c r="G47" s="50" t="s">
        <v>80</v>
      </c>
      <c r="H47" s="52" t="s">
        <v>39</v>
      </c>
      <c r="I47" s="53" t="s">
        <v>44</v>
      </c>
      <c r="J47" s="54">
        <v>0</v>
      </c>
      <c r="K47" s="55">
        <v>10</v>
      </c>
      <c r="L47" s="55">
        <v>12</v>
      </c>
      <c r="M47" s="55">
        <v>15</v>
      </c>
      <c r="N47" s="50"/>
      <c r="O47" s="55">
        <f t="shared" si="0"/>
        <v>12.166666666666666</v>
      </c>
      <c r="P47" s="55" t="s">
        <v>22</v>
      </c>
      <c r="Q47" s="55" t="e">
        <f>J47*IF(I47="Diaria",#REF!,IF(I47="Quincenal",#REF!,IF(I47="Semestral",#REF!,IF(I47="Trimestral",#REF!,IF(I47="Cuatrimestral",#REF!,IF(I47="Semanal",#REF!,IF(I47="Mensual",#REF!,IF(I47="Anual",#REF!,0))))))))</f>
        <v>#REF!</v>
      </c>
      <c r="R47" s="55" t="e">
        <f t="shared" si="1"/>
        <v>#REF!</v>
      </c>
      <c r="S47" s="55" t="e">
        <f>IF(P47="Sí",#REF!,#REF!)</f>
        <v>#REF!</v>
      </c>
      <c r="T47" s="55" t="e">
        <f t="shared" si="2"/>
        <v>#REF!</v>
      </c>
      <c r="U47" s="55" t="e">
        <f>C_ODM9[[#This Row],[Plazas]]/$W$10</f>
        <v>#REF!</v>
      </c>
    </row>
    <row r="48" spans="1:21" ht="75" x14ac:dyDescent="0.2">
      <c r="A48" s="50" t="s">
        <v>32</v>
      </c>
      <c r="B48" s="59" t="s">
        <v>33</v>
      </c>
      <c r="C48" s="51" t="s">
        <v>34</v>
      </c>
      <c r="D48" s="60" t="s">
        <v>35</v>
      </c>
      <c r="E48" s="60" t="s">
        <v>89</v>
      </c>
      <c r="F48" s="60" t="s">
        <v>91</v>
      </c>
      <c r="G48" s="60" t="s">
        <v>80</v>
      </c>
      <c r="H48" s="61" t="s">
        <v>43</v>
      </c>
      <c r="I48" s="62" t="s">
        <v>44</v>
      </c>
      <c r="J48" s="54">
        <v>0</v>
      </c>
      <c r="K48" s="63">
        <v>8</v>
      </c>
      <c r="L48" s="63">
        <v>10</v>
      </c>
      <c r="M48" s="63">
        <v>12</v>
      </c>
      <c r="N48" s="60"/>
      <c r="O48" s="55">
        <f t="shared" si="0"/>
        <v>10</v>
      </c>
      <c r="P48" s="55" t="s">
        <v>22</v>
      </c>
      <c r="Q48" s="55" t="e">
        <f>J48*IF(I48="Diaria",#REF!,IF(I48="Quincenal",#REF!,IF(I48="Semestral",#REF!,IF(I48="Trimestral",#REF!,IF(I48="Cuatrimestral",#REF!,IF(I48="Semanal",#REF!,IF(I48="Mensual",#REF!,IF(I48="Anual",#REF!,0))))))))</f>
        <v>#REF!</v>
      </c>
      <c r="R48" s="55" t="e">
        <f t="shared" si="1"/>
        <v>#REF!</v>
      </c>
      <c r="S48" s="55" t="e">
        <f>IF(P48="Sí",#REF!,#REF!)</f>
        <v>#REF!</v>
      </c>
      <c r="T48" s="55" t="e">
        <f t="shared" si="2"/>
        <v>#REF!</v>
      </c>
      <c r="U48" s="55" t="e">
        <f>C_ODM9[[#This Row],[Plazas]]/$W$10</f>
        <v>#REF!</v>
      </c>
    </row>
    <row r="49" spans="1:21" ht="75" x14ac:dyDescent="0.2">
      <c r="A49" s="50" t="s">
        <v>32</v>
      </c>
      <c r="B49" s="59" t="s">
        <v>33</v>
      </c>
      <c r="C49" s="51" t="s">
        <v>34</v>
      </c>
      <c r="D49" s="60" t="s">
        <v>35</v>
      </c>
      <c r="E49" s="60" t="s">
        <v>89</v>
      </c>
      <c r="F49" s="60" t="s">
        <v>92</v>
      </c>
      <c r="G49" s="60" t="s">
        <v>80</v>
      </c>
      <c r="H49" s="61" t="s">
        <v>43</v>
      </c>
      <c r="I49" s="62" t="s">
        <v>44</v>
      </c>
      <c r="J49" s="54">
        <v>0</v>
      </c>
      <c r="K49" s="63">
        <v>8</v>
      </c>
      <c r="L49" s="63">
        <v>10</v>
      </c>
      <c r="M49" s="63">
        <v>12</v>
      </c>
      <c r="N49" s="60"/>
      <c r="O49" s="55">
        <f t="shared" si="0"/>
        <v>10</v>
      </c>
      <c r="P49" s="55" t="s">
        <v>22</v>
      </c>
      <c r="Q49" s="55" t="e">
        <f>J49*IF(I49="Diaria",#REF!,IF(I49="Quincenal",#REF!,IF(I49="Semestral",#REF!,IF(I49="Trimestral",#REF!,IF(I49="Cuatrimestral",#REF!,IF(I49="Semanal",#REF!,IF(I49="Mensual",#REF!,IF(I49="Anual",#REF!,0))))))))</f>
        <v>#REF!</v>
      </c>
      <c r="R49" s="55" t="e">
        <f t="shared" si="1"/>
        <v>#REF!</v>
      </c>
      <c r="S49" s="55" t="e">
        <f>IF(P49="Sí",#REF!,#REF!)</f>
        <v>#REF!</v>
      </c>
      <c r="T49" s="55" t="e">
        <f t="shared" si="2"/>
        <v>#REF!</v>
      </c>
      <c r="U49" s="55" t="e">
        <f>C_ODM9[[#This Row],[Plazas]]/$W$10</f>
        <v>#REF!</v>
      </c>
    </row>
    <row r="50" spans="1:21" ht="75" x14ac:dyDescent="0.2">
      <c r="A50" s="50" t="s">
        <v>32</v>
      </c>
      <c r="B50" s="59" t="s">
        <v>33</v>
      </c>
      <c r="C50" s="51" t="s">
        <v>34</v>
      </c>
      <c r="D50" s="60" t="s">
        <v>35</v>
      </c>
      <c r="E50" s="60" t="s">
        <v>89</v>
      </c>
      <c r="F50" s="60" t="s">
        <v>93</v>
      </c>
      <c r="G50" s="60" t="s">
        <v>80</v>
      </c>
      <c r="H50" s="61" t="s">
        <v>43</v>
      </c>
      <c r="I50" s="62" t="s">
        <v>44</v>
      </c>
      <c r="J50" s="54">
        <v>0</v>
      </c>
      <c r="K50" s="63">
        <v>8</v>
      </c>
      <c r="L50" s="63">
        <v>10</v>
      </c>
      <c r="M50" s="63">
        <v>12</v>
      </c>
      <c r="N50" s="60"/>
      <c r="O50" s="55">
        <f t="shared" si="0"/>
        <v>10</v>
      </c>
      <c r="P50" s="55" t="s">
        <v>22</v>
      </c>
      <c r="Q50" s="55" t="e">
        <f>J50*IF(I50="Diaria",#REF!,IF(I50="Quincenal",#REF!,IF(I50="Semestral",#REF!,IF(I50="Trimestral",#REF!,IF(I50="Cuatrimestral",#REF!,IF(I50="Semanal",#REF!,IF(I50="Mensual",#REF!,IF(I50="Anual",#REF!,0))))))))</f>
        <v>#REF!</v>
      </c>
      <c r="R50" s="55" t="e">
        <f t="shared" si="1"/>
        <v>#REF!</v>
      </c>
      <c r="S50" s="55" t="e">
        <f>IF(P50="Sí",#REF!,#REF!)</f>
        <v>#REF!</v>
      </c>
      <c r="T50" s="55" t="e">
        <f t="shared" si="2"/>
        <v>#REF!</v>
      </c>
      <c r="U50" s="55" t="e">
        <f>C_ODM9[[#This Row],[Plazas]]/$W$10</f>
        <v>#REF!</v>
      </c>
    </row>
    <row r="51" spans="1:21" ht="75" hidden="1" x14ac:dyDescent="0.2">
      <c r="A51" s="50" t="s">
        <v>32</v>
      </c>
      <c r="B51" s="51" t="s">
        <v>33</v>
      </c>
      <c r="C51" s="51" t="s">
        <v>34</v>
      </c>
      <c r="D51" s="50" t="s">
        <v>35</v>
      </c>
      <c r="E51" s="50" t="s">
        <v>89</v>
      </c>
      <c r="F51" s="50" t="s">
        <v>94</v>
      </c>
      <c r="G51" s="50" t="s">
        <v>70</v>
      </c>
      <c r="H51" s="52" t="s">
        <v>39</v>
      </c>
      <c r="I51" s="53" t="s">
        <v>44</v>
      </c>
      <c r="J51" s="54">
        <v>2</v>
      </c>
      <c r="K51" s="55">
        <v>4</v>
      </c>
      <c r="L51" s="55">
        <v>6</v>
      </c>
      <c r="M51" s="55">
        <v>8</v>
      </c>
      <c r="N51" s="50"/>
      <c r="O51" s="55">
        <f t="shared" si="0"/>
        <v>6</v>
      </c>
      <c r="P51" s="55" t="s">
        <v>22</v>
      </c>
      <c r="Q51" s="55" t="e">
        <f>J51*IF(I51="Diaria",#REF!,IF(I51="Quincenal",#REF!,IF(I51="Semestral",#REF!,IF(I51="Trimestral",#REF!,IF(I51="Cuatrimestral",#REF!,IF(I51="Semanal",#REF!,IF(I51="Mensual",#REF!,IF(I51="Anual",#REF!,0))))))))</f>
        <v>#REF!</v>
      </c>
      <c r="R51" s="55" t="e">
        <f t="shared" si="1"/>
        <v>#REF!</v>
      </c>
      <c r="S51" s="55" t="e">
        <f>IF(P51="Sí",#REF!,#REF!)</f>
        <v>#REF!</v>
      </c>
      <c r="T51" s="55" t="e">
        <f t="shared" si="2"/>
        <v>#REF!</v>
      </c>
      <c r="U51" s="55" t="e">
        <f>C_ODM9[[#This Row],[Plazas]]/$W$10</f>
        <v>#REF!</v>
      </c>
    </row>
    <row r="52" spans="1:21" ht="75" x14ac:dyDescent="0.2">
      <c r="A52" s="50" t="s">
        <v>32</v>
      </c>
      <c r="B52" s="59" t="s">
        <v>33</v>
      </c>
      <c r="C52" s="51" t="s">
        <v>34</v>
      </c>
      <c r="D52" s="60" t="s">
        <v>35</v>
      </c>
      <c r="E52" s="60" t="s">
        <v>89</v>
      </c>
      <c r="F52" s="60" t="s">
        <v>95</v>
      </c>
      <c r="G52" s="60" t="s">
        <v>70</v>
      </c>
      <c r="H52" s="61" t="s">
        <v>43</v>
      </c>
      <c r="I52" s="62" t="s">
        <v>44</v>
      </c>
      <c r="J52" s="54">
        <v>2</v>
      </c>
      <c r="K52" s="63">
        <v>8</v>
      </c>
      <c r="L52" s="63">
        <v>10</v>
      </c>
      <c r="M52" s="63">
        <v>12</v>
      </c>
      <c r="N52" s="60"/>
      <c r="O52" s="55">
        <f t="shared" si="0"/>
        <v>10</v>
      </c>
      <c r="P52" s="55" t="s">
        <v>22</v>
      </c>
      <c r="Q52" s="55" t="e">
        <f>J52*IF(I52="Diaria",#REF!,IF(I52="Quincenal",#REF!,IF(I52="Semestral",#REF!,IF(I52="Trimestral",#REF!,IF(I52="Cuatrimestral",#REF!,IF(I52="Semanal",#REF!,IF(I52="Mensual",#REF!,IF(I52="Anual",#REF!,0))))))))</f>
        <v>#REF!</v>
      </c>
      <c r="R52" s="55" t="e">
        <f t="shared" si="1"/>
        <v>#REF!</v>
      </c>
      <c r="S52" s="55" t="e">
        <f>IF(P52="Sí",#REF!,#REF!)</f>
        <v>#REF!</v>
      </c>
      <c r="T52" s="55" t="e">
        <f t="shared" si="2"/>
        <v>#REF!</v>
      </c>
      <c r="U52" s="55" t="e">
        <f>C_ODM9[[#This Row],[Plazas]]/$W$10</f>
        <v>#REF!</v>
      </c>
    </row>
    <row r="53" spans="1:21" ht="75" x14ac:dyDescent="0.2">
      <c r="A53" s="50" t="s">
        <v>32</v>
      </c>
      <c r="B53" s="59" t="s">
        <v>33</v>
      </c>
      <c r="C53" s="51" t="s">
        <v>34</v>
      </c>
      <c r="D53" s="60" t="s">
        <v>35</v>
      </c>
      <c r="E53" s="60" t="s">
        <v>89</v>
      </c>
      <c r="F53" s="60" t="s">
        <v>96</v>
      </c>
      <c r="G53" s="60" t="s">
        <v>70</v>
      </c>
      <c r="H53" s="61" t="s">
        <v>43</v>
      </c>
      <c r="I53" s="62" t="s">
        <v>44</v>
      </c>
      <c r="J53" s="54">
        <v>2</v>
      </c>
      <c r="K53" s="63">
        <v>8</v>
      </c>
      <c r="L53" s="63">
        <v>10</v>
      </c>
      <c r="M53" s="63">
        <v>12</v>
      </c>
      <c r="N53" s="60"/>
      <c r="O53" s="55">
        <f t="shared" si="0"/>
        <v>10</v>
      </c>
      <c r="P53" s="55" t="s">
        <v>22</v>
      </c>
      <c r="Q53" s="55" t="e">
        <f>J53*IF(I53="Diaria",#REF!,IF(I53="Quincenal",#REF!,IF(I53="Semestral",#REF!,IF(I53="Trimestral",#REF!,IF(I53="Cuatrimestral",#REF!,IF(I53="Semanal",#REF!,IF(I53="Mensual",#REF!,IF(I53="Anual",#REF!,0))))))))</f>
        <v>#REF!</v>
      </c>
      <c r="R53" s="55" t="e">
        <f t="shared" si="1"/>
        <v>#REF!</v>
      </c>
      <c r="S53" s="55" t="e">
        <f>IF(P53="Sí",#REF!,#REF!)</f>
        <v>#REF!</v>
      </c>
      <c r="T53" s="55" t="e">
        <f t="shared" si="2"/>
        <v>#REF!</v>
      </c>
      <c r="U53" s="55" t="e">
        <f>C_ODM9[[#This Row],[Plazas]]/$W$10</f>
        <v>#REF!</v>
      </c>
    </row>
    <row r="54" spans="1:21" ht="75" x14ac:dyDescent="0.2">
      <c r="A54" s="50" t="s">
        <v>32</v>
      </c>
      <c r="B54" s="59" t="s">
        <v>33</v>
      </c>
      <c r="C54" s="51" t="s">
        <v>34</v>
      </c>
      <c r="D54" s="60" t="s">
        <v>35</v>
      </c>
      <c r="E54" s="60" t="s">
        <v>89</v>
      </c>
      <c r="F54" s="60" t="s">
        <v>97</v>
      </c>
      <c r="G54" s="60" t="s">
        <v>70</v>
      </c>
      <c r="H54" s="61" t="s">
        <v>43</v>
      </c>
      <c r="I54" s="62" t="s">
        <v>44</v>
      </c>
      <c r="J54" s="54">
        <v>2</v>
      </c>
      <c r="K54" s="63">
        <v>8</v>
      </c>
      <c r="L54" s="63">
        <v>10</v>
      </c>
      <c r="M54" s="63">
        <v>12</v>
      </c>
      <c r="N54" s="60"/>
      <c r="O54" s="55">
        <f t="shared" si="0"/>
        <v>10</v>
      </c>
      <c r="P54" s="55" t="s">
        <v>22</v>
      </c>
      <c r="Q54" s="55" t="e">
        <f>J54*IF(I54="Diaria",#REF!,IF(I54="Quincenal",#REF!,IF(I54="Semestral",#REF!,IF(I54="Trimestral",#REF!,IF(I54="Cuatrimestral",#REF!,IF(I54="Semanal",#REF!,IF(I54="Mensual",#REF!,IF(I54="Anual",#REF!,0))))))))</f>
        <v>#REF!</v>
      </c>
      <c r="R54" s="55" t="e">
        <f t="shared" si="1"/>
        <v>#REF!</v>
      </c>
      <c r="S54" s="55" t="e">
        <f>IF(P54="Sí",#REF!,#REF!)</f>
        <v>#REF!</v>
      </c>
      <c r="T54" s="55" t="e">
        <f t="shared" si="2"/>
        <v>#REF!</v>
      </c>
      <c r="U54" s="55" t="e">
        <f>C_ODM9[[#This Row],[Plazas]]/$W$10</f>
        <v>#REF!</v>
      </c>
    </row>
    <row r="55" spans="1:21" ht="75" hidden="1" x14ac:dyDescent="0.2">
      <c r="A55" s="50" t="s">
        <v>32</v>
      </c>
      <c r="B55" s="51" t="s">
        <v>33</v>
      </c>
      <c r="C55" s="51" t="s">
        <v>34</v>
      </c>
      <c r="D55" s="50" t="s">
        <v>35</v>
      </c>
      <c r="E55" s="50" t="s">
        <v>89</v>
      </c>
      <c r="F55" s="50" t="s">
        <v>98</v>
      </c>
      <c r="G55" s="50" t="s">
        <v>53</v>
      </c>
      <c r="H55" s="52" t="s">
        <v>39</v>
      </c>
      <c r="I55" s="53" t="s">
        <v>44</v>
      </c>
      <c r="J55" s="54">
        <v>2</v>
      </c>
      <c r="K55" s="55">
        <v>1</v>
      </c>
      <c r="L55" s="55">
        <v>2</v>
      </c>
      <c r="M55" s="55">
        <v>2.5</v>
      </c>
      <c r="N55" s="50"/>
      <c r="O55" s="55">
        <f t="shared" si="0"/>
        <v>1.9166666666666667</v>
      </c>
      <c r="P55" s="55" t="s">
        <v>22</v>
      </c>
      <c r="Q55" s="55" t="e">
        <f>J55*IF(I55="Diaria",#REF!,IF(I55="Quincenal",#REF!,IF(I55="Semestral",#REF!,IF(I55="Trimestral",#REF!,IF(I55="Cuatrimestral",#REF!,IF(I55="Semanal",#REF!,IF(I55="Mensual",#REF!,IF(I55="Anual",#REF!,0))))))))</f>
        <v>#REF!</v>
      </c>
      <c r="R55" s="55" t="e">
        <f t="shared" si="1"/>
        <v>#REF!</v>
      </c>
      <c r="S55" s="55" t="e">
        <f>IF(P55="Sí",#REF!,#REF!)</f>
        <v>#REF!</v>
      </c>
      <c r="T55" s="55" t="e">
        <f t="shared" si="2"/>
        <v>#REF!</v>
      </c>
      <c r="U55" s="55" t="e">
        <f>C_ODM9[[#This Row],[Plazas]]/$W$10</f>
        <v>#REF!</v>
      </c>
    </row>
    <row r="56" spans="1:21" ht="75" x14ac:dyDescent="0.2">
      <c r="A56" s="50" t="s">
        <v>32</v>
      </c>
      <c r="B56" s="59" t="s">
        <v>33</v>
      </c>
      <c r="C56" s="51" t="s">
        <v>34</v>
      </c>
      <c r="D56" s="60" t="s">
        <v>35</v>
      </c>
      <c r="E56" s="60" t="s">
        <v>89</v>
      </c>
      <c r="F56" s="60" t="s">
        <v>99</v>
      </c>
      <c r="G56" s="60" t="s">
        <v>53</v>
      </c>
      <c r="H56" s="61" t="s">
        <v>43</v>
      </c>
      <c r="I56" s="62" t="s">
        <v>44</v>
      </c>
      <c r="J56" s="54">
        <v>2</v>
      </c>
      <c r="K56" s="63">
        <v>1</v>
      </c>
      <c r="L56" s="63">
        <v>2</v>
      </c>
      <c r="M56" s="63">
        <v>2.5</v>
      </c>
      <c r="N56" s="60"/>
      <c r="O56" s="55">
        <f t="shared" si="0"/>
        <v>1.9166666666666667</v>
      </c>
      <c r="P56" s="55" t="s">
        <v>22</v>
      </c>
      <c r="Q56" s="55" t="e">
        <f>J56*IF(I56="Diaria",#REF!,IF(I56="Quincenal",#REF!,IF(I56="Semestral",#REF!,IF(I56="Trimestral",#REF!,IF(I56="Cuatrimestral",#REF!,IF(I56="Semanal",#REF!,IF(I56="Mensual",#REF!,IF(I56="Anual",#REF!,0))))))))</f>
        <v>#REF!</v>
      </c>
      <c r="R56" s="55" t="e">
        <f t="shared" si="1"/>
        <v>#REF!</v>
      </c>
      <c r="S56" s="55" t="e">
        <f>IF(P56="Sí",#REF!,#REF!)</f>
        <v>#REF!</v>
      </c>
      <c r="T56" s="55" t="e">
        <f t="shared" si="2"/>
        <v>#REF!</v>
      </c>
      <c r="U56" s="55" t="e">
        <f>C_ODM9[[#This Row],[Plazas]]/$W$10</f>
        <v>#REF!</v>
      </c>
    </row>
    <row r="57" spans="1:21" ht="75" x14ac:dyDescent="0.2">
      <c r="A57" s="50" t="s">
        <v>32</v>
      </c>
      <c r="B57" s="59" t="s">
        <v>33</v>
      </c>
      <c r="C57" s="51" t="s">
        <v>34</v>
      </c>
      <c r="D57" s="60" t="s">
        <v>35</v>
      </c>
      <c r="E57" s="60" t="s">
        <v>89</v>
      </c>
      <c r="F57" s="60" t="s">
        <v>100</v>
      </c>
      <c r="G57" s="60" t="s">
        <v>53</v>
      </c>
      <c r="H57" s="61" t="s">
        <v>43</v>
      </c>
      <c r="I57" s="62" t="s">
        <v>44</v>
      </c>
      <c r="J57" s="54">
        <v>2</v>
      </c>
      <c r="K57" s="63">
        <v>1</v>
      </c>
      <c r="L57" s="63">
        <v>2</v>
      </c>
      <c r="M57" s="63">
        <v>2.5</v>
      </c>
      <c r="N57" s="60"/>
      <c r="O57" s="55">
        <f t="shared" si="0"/>
        <v>1.9166666666666667</v>
      </c>
      <c r="P57" s="55" t="s">
        <v>22</v>
      </c>
      <c r="Q57" s="55" t="e">
        <f>J57*IF(I57="Diaria",#REF!,IF(I57="Quincenal",#REF!,IF(I57="Semestral",#REF!,IF(I57="Trimestral",#REF!,IF(I57="Cuatrimestral",#REF!,IF(I57="Semanal",#REF!,IF(I57="Mensual",#REF!,IF(I57="Anual",#REF!,0))))))))</f>
        <v>#REF!</v>
      </c>
      <c r="R57" s="55" t="e">
        <f t="shared" si="1"/>
        <v>#REF!</v>
      </c>
      <c r="S57" s="55" t="e">
        <f>IF(P57="Sí",#REF!,#REF!)</f>
        <v>#REF!</v>
      </c>
      <c r="T57" s="55" t="e">
        <f t="shared" si="2"/>
        <v>#REF!</v>
      </c>
      <c r="U57" s="55" t="e">
        <f>C_ODM9[[#This Row],[Plazas]]/$W$10</f>
        <v>#REF!</v>
      </c>
    </row>
    <row r="58" spans="1:21" ht="75" x14ac:dyDescent="0.2">
      <c r="A58" s="50" t="s">
        <v>32</v>
      </c>
      <c r="B58" s="59" t="s">
        <v>33</v>
      </c>
      <c r="C58" s="51" t="s">
        <v>34</v>
      </c>
      <c r="D58" s="60" t="s">
        <v>35</v>
      </c>
      <c r="E58" s="60" t="s">
        <v>89</v>
      </c>
      <c r="F58" s="60" t="s">
        <v>101</v>
      </c>
      <c r="G58" s="60" t="s">
        <v>53</v>
      </c>
      <c r="H58" s="61" t="s">
        <v>43</v>
      </c>
      <c r="I58" s="62" t="s">
        <v>44</v>
      </c>
      <c r="J58" s="54">
        <v>2</v>
      </c>
      <c r="K58" s="63">
        <v>1</v>
      </c>
      <c r="L58" s="63">
        <v>2</v>
      </c>
      <c r="M58" s="63">
        <v>2.5</v>
      </c>
      <c r="N58" s="60"/>
      <c r="O58" s="55">
        <f t="shared" si="0"/>
        <v>1.9166666666666667</v>
      </c>
      <c r="P58" s="55" t="s">
        <v>22</v>
      </c>
      <c r="Q58" s="55" t="e">
        <f>J58*IF(I58="Diaria",#REF!,IF(I58="Quincenal",#REF!,IF(I58="Semestral",#REF!,IF(I58="Trimestral",#REF!,IF(I58="Cuatrimestral",#REF!,IF(I58="Semanal",#REF!,IF(I58="Mensual",#REF!,IF(I58="Anual",#REF!,0))))))))</f>
        <v>#REF!</v>
      </c>
      <c r="R58" s="55" t="e">
        <f t="shared" si="1"/>
        <v>#REF!</v>
      </c>
      <c r="S58" s="55" t="e">
        <f>IF(P58="Sí",#REF!,#REF!)</f>
        <v>#REF!</v>
      </c>
      <c r="T58" s="55" t="e">
        <f t="shared" si="2"/>
        <v>#REF!</v>
      </c>
      <c r="U58" s="55" t="e">
        <f>C_ODM9[[#This Row],[Plazas]]/$W$10</f>
        <v>#REF!</v>
      </c>
    </row>
    <row r="59" spans="1:21" ht="75" hidden="1" x14ac:dyDescent="0.2">
      <c r="A59" s="50" t="s">
        <v>32</v>
      </c>
      <c r="B59" s="51" t="s">
        <v>33</v>
      </c>
      <c r="C59" s="51" t="s">
        <v>34</v>
      </c>
      <c r="D59" s="50" t="s">
        <v>35</v>
      </c>
      <c r="E59" s="50" t="s">
        <v>102</v>
      </c>
      <c r="F59" s="50" t="s">
        <v>103</v>
      </c>
      <c r="G59" s="50" t="s">
        <v>80</v>
      </c>
      <c r="H59" s="52" t="s">
        <v>48</v>
      </c>
      <c r="I59" s="53" t="s">
        <v>44</v>
      </c>
      <c r="J59" s="54">
        <v>0</v>
      </c>
      <c r="K59" s="55">
        <v>20</v>
      </c>
      <c r="L59" s="55">
        <v>40</v>
      </c>
      <c r="M59" s="55">
        <v>80</v>
      </c>
      <c r="N59" s="50"/>
      <c r="O59" s="55">
        <f t="shared" si="0"/>
        <v>43.333333333333336</v>
      </c>
      <c r="P59" s="55" t="s">
        <v>22</v>
      </c>
      <c r="Q59" s="55" t="e">
        <f>J59*IF(I59="Diaria",#REF!,IF(I59="Quincenal",#REF!,IF(I59="Semestral",#REF!,IF(I59="Trimestral",#REF!,IF(I59="Cuatrimestral",#REF!,IF(I59="Semanal",#REF!,IF(I59="Mensual",#REF!,IF(I59="Anual",#REF!,0))))))))</f>
        <v>#REF!</v>
      </c>
      <c r="R59" s="55" t="e">
        <f t="shared" si="1"/>
        <v>#REF!</v>
      </c>
      <c r="S59" s="55" t="e">
        <f>IF(P59="Sí",#REF!,#REF!)</f>
        <v>#REF!</v>
      </c>
      <c r="T59" s="55" t="e">
        <f t="shared" si="2"/>
        <v>#REF!</v>
      </c>
      <c r="U59" s="55" t="e">
        <f>C_ODM9[[#This Row],[Plazas]]/$W$10</f>
        <v>#REF!</v>
      </c>
    </row>
    <row r="60" spans="1:21" ht="75" x14ac:dyDescent="0.2">
      <c r="A60" s="50" t="s">
        <v>32</v>
      </c>
      <c r="B60" s="59" t="s">
        <v>33</v>
      </c>
      <c r="C60" s="51" t="s">
        <v>34</v>
      </c>
      <c r="D60" s="60" t="s">
        <v>35</v>
      </c>
      <c r="E60" s="60" t="s">
        <v>102</v>
      </c>
      <c r="F60" s="60" t="s">
        <v>104</v>
      </c>
      <c r="G60" s="60" t="s">
        <v>80</v>
      </c>
      <c r="H60" s="61" t="s">
        <v>43</v>
      </c>
      <c r="I60" s="62" t="s">
        <v>44</v>
      </c>
      <c r="J60" s="54">
        <v>0</v>
      </c>
      <c r="K60" s="63">
        <v>20</v>
      </c>
      <c r="L60" s="63">
        <v>40</v>
      </c>
      <c r="M60" s="63">
        <v>120</v>
      </c>
      <c r="N60" s="60"/>
      <c r="O60" s="55">
        <f t="shared" si="0"/>
        <v>50</v>
      </c>
      <c r="P60" s="55" t="s">
        <v>22</v>
      </c>
      <c r="Q60" s="55" t="e">
        <f>J60*IF(I60="Diaria",#REF!,IF(I60="Quincenal",#REF!,IF(I60="Semestral",#REF!,IF(I60="Trimestral",#REF!,IF(I60="Cuatrimestral",#REF!,IF(I60="Semanal",#REF!,IF(I60="Mensual",#REF!,IF(I60="Anual",#REF!,0))))))))</f>
        <v>#REF!</v>
      </c>
      <c r="R60" s="55" t="e">
        <f t="shared" si="1"/>
        <v>#REF!</v>
      </c>
      <c r="S60" s="55" t="e">
        <f>IF(P60="Sí",#REF!,#REF!)</f>
        <v>#REF!</v>
      </c>
      <c r="T60" s="55" t="e">
        <f t="shared" si="2"/>
        <v>#REF!</v>
      </c>
      <c r="U60" s="55" t="e">
        <f>C_ODM9[[#This Row],[Plazas]]/$W$10</f>
        <v>#REF!</v>
      </c>
    </row>
    <row r="61" spans="1:21" ht="75" x14ac:dyDescent="0.2">
      <c r="A61" s="50" t="s">
        <v>32</v>
      </c>
      <c r="B61" s="59" t="s">
        <v>33</v>
      </c>
      <c r="C61" s="51" t="s">
        <v>34</v>
      </c>
      <c r="D61" s="60" t="s">
        <v>35</v>
      </c>
      <c r="E61" s="60" t="s">
        <v>102</v>
      </c>
      <c r="F61" s="60" t="s">
        <v>105</v>
      </c>
      <c r="G61" s="60" t="s">
        <v>80</v>
      </c>
      <c r="H61" s="61" t="s">
        <v>43</v>
      </c>
      <c r="I61" s="62" t="s">
        <v>44</v>
      </c>
      <c r="J61" s="54">
        <v>0</v>
      </c>
      <c r="K61" s="63">
        <v>20</v>
      </c>
      <c r="L61" s="63">
        <v>40</v>
      </c>
      <c r="M61" s="63">
        <v>120</v>
      </c>
      <c r="N61" s="60"/>
      <c r="O61" s="55">
        <f t="shared" si="0"/>
        <v>50</v>
      </c>
      <c r="P61" s="55" t="s">
        <v>22</v>
      </c>
      <c r="Q61" s="55" t="e">
        <f>J61*IF(I61="Diaria",#REF!,IF(I61="Quincenal",#REF!,IF(I61="Semestral",#REF!,IF(I61="Trimestral",#REF!,IF(I61="Cuatrimestral",#REF!,IF(I61="Semanal",#REF!,IF(I61="Mensual",#REF!,IF(I61="Anual",#REF!,0))))))))</f>
        <v>#REF!</v>
      </c>
      <c r="R61" s="55" t="e">
        <f t="shared" si="1"/>
        <v>#REF!</v>
      </c>
      <c r="S61" s="55" t="e">
        <f>IF(P61="Sí",#REF!,#REF!)</f>
        <v>#REF!</v>
      </c>
      <c r="T61" s="55" t="e">
        <f t="shared" si="2"/>
        <v>#REF!</v>
      </c>
      <c r="U61" s="55" t="e">
        <f>C_ODM9[[#This Row],[Plazas]]/$W$10</f>
        <v>#REF!</v>
      </c>
    </row>
    <row r="62" spans="1:21" ht="75" x14ac:dyDescent="0.2">
      <c r="A62" s="50" t="s">
        <v>32</v>
      </c>
      <c r="B62" s="59" t="s">
        <v>33</v>
      </c>
      <c r="C62" s="51" t="s">
        <v>34</v>
      </c>
      <c r="D62" s="60" t="s">
        <v>35</v>
      </c>
      <c r="E62" s="60" t="s">
        <v>102</v>
      </c>
      <c r="F62" s="60" t="s">
        <v>106</v>
      </c>
      <c r="G62" s="60" t="s">
        <v>80</v>
      </c>
      <c r="H62" s="61" t="s">
        <v>43</v>
      </c>
      <c r="I62" s="62" t="s">
        <v>44</v>
      </c>
      <c r="J62" s="54">
        <v>0</v>
      </c>
      <c r="K62" s="63">
        <v>20</v>
      </c>
      <c r="L62" s="63">
        <v>40</v>
      </c>
      <c r="M62" s="63">
        <v>120</v>
      </c>
      <c r="N62" s="60"/>
      <c r="O62" s="55">
        <f t="shared" si="0"/>
        <v>50</v>
      </c>
      <c r="P62" s="55" t="s">
        <v>22</v>
      </c>
      <c r="Q62" s="55" t="e">
        <f>J62*IF(I62="Diaria",#REF!,IF(I62="Quincenal",#REF!,IF(I62="Semestral",#REF!,IF(I62="Trimestral",#REF!,IF(I62="Cuatrimestral",#REF!,IF(I62="Semanal",#REF!,IF(I62="Mensual",#REF!,IF(I62="Anual",#REF!,0))))))))</f>
        <v>#REF!</v>
      </c>
      <c r="R62" s="55" t="e">
        <f t="shared" si="1"/>
        <v>#REF!</v>
      </c>
      <c r="S62" s="55" t="e">
        <f>IF(P62="Sí",#REF!,#REF!)</f>
        <v>#REF!</v>
      </c>
      <c r="T62" s="55" t="e">
        <f t="shared" si="2"/>
        <v>#REF!</v>
      </c>
      <c r="U62" s="55" t="e">
        <f>C_ODM9[[#This Row],[Plazas]]/$W$10</f>
        <v>#REF!</v>
      </c>
    </row>
    <row r="63" spans="1:21" ht="75" x14ac:dyDescent="0.2">
      <c r="A63" s="50" t="s">
        <v>32</v>
      </c>
      <c r="B63" s="51" t="s">
        <v>33</v>
      </c>
      <c r="C63" s="51" t="s">
        <v>34</v>
      </c>
      <c r="D63" s="50" t="s">
        <v>35</v>
      </c>
      <c r="E63" s="50" t="s">
        <v>102</v>
      </c>
      <c r="F63" s="50" t="s">
        <v>107</v>
      </c>
      <c r="G63" s="50" t="s">
        <v>108</v>
      </c>
      <c r="H63" s="52" t="s">
        <v>43</v>
      </c>
      <c r="I63" s="53" t="s">
        <v>109</v>
      </c>
      <c r="J63" s="54">
        <v>1</v>
      </c>
      <c r="K63" s="55">
        <v>8</v>
      </c>
      <c r="L63" s="55">
        <v>10</v>
      </c>
      <c r="M63" s="55">
        <v>20</v>
      </c>
      <c r="N63" s="50"/>
      <c r="O63" s="55">
        <f t="shared" si="0"/>
        <v>11.333333333333334</v>
      </c>
      <c r="P63" s="55" t="s">
        <v>22</v>
      </c>
      <c r="Q63" s="55" t="e">
        <f>J63*IF(I63="Diaria",#REF!,IF(I63="Quincenal",#REF!,IF(I63="Semestral",#REF!,IF(I63="Trimestral",#REF!,IF(I63="Cuatrimestral",#REF!,IF(I63="Semanal",#REF!,IF(I63="Mensual",#REF!,IF(I63="Anual",#REF!,0))))))))</f>
        <v>#REF!</v>
      </c>
      <c r="R63" s="55" t="e">
        <f t="shared" si="1"/>
        <v>#REF!</v>
      </c>
      <c r="S63" s="55" t="e">
        <f>IF(P63="Sí",#REF!,#REF!)</f>
        <v>#REF!</v>
      </c>
      <c r="T63" s="55" t="e">
        <f t="shared" si="2"/>
        <v>#REF!</v>
      </c>
      <c r="U63" s="55" t="e">
        <f>C_ODM9[[#This Row],[Plazas]]/$W$10</f>
        <v>#REF!</v>
      </c>
    </row>
    <row r="64" spans="1:21" ht="75" x14ac:dyDescent="0.2">
      <c r="A64" s="50" t="s">
        <v>32</v>
      </c>
      <c r="B64" s="59" t="s">
        <v>33</v>
      </c>
      <c r="C64" s="51" t="s">
        <v>34</v>
      </c>
      <c r="D64" s="60" t="s">
        <v>35</v>
      </c>
      <c r="E64" s="60" t="s">
        <v>102</v>
      </c>
      <c r="F64" s="60" t="s">
        <v>110</v>
      </c>
      <c r="G64" s="60" t="s">
        <v>108</v>
      </c>
      <c r="H64" s="61" t="s">
        <v>43</v>
      </c>
      <c r="I64" s="62" t="s">
        <v>109</v>
      </c>
      <c r="J64" s="67">
        <v>1</v>
      </c>
      <c r="K64" s="63">
        <v>8</v>
      </c>
      <c r="L64" s="63">
        <v>10</v>
      </c>
      <c r="M64" s="63">
        <v>20</v>
      </c>
      <c r="N64" s="60"/>
      <c r="O64" s="55">
        <f t="shared" si="0"/>
        <v>11.333333333333334</v>
      </c>
      <c r="P64" s="55" t="s">
        <v>22</v>
      </c>
      <c r="Q64" s="55" t="e">
        <f>J64*IF(I64="Diaria",#REF!,IF(I64="Quincenal",#REF!,IF(I64="Semestral",#REF!,IF(I64="Trimestral",#REF!,IF(I64="Cuatrimestral",#REF!,IF(I64="Semanal",#REF!,IF(I64="Mensual",#REF!,IF(I64="Anual",#REF!,0))))))))</f>
        <v>#REF!</v>
      </c>
      <c r="R64" s="55" t="e">
        <f t="shared" si="1"/>
        <v>#REF!</v>
      </c>
      <c r="S64" s="55" t="e">
        <f>IF(P64="Sí",#REF!,#REF!)</f>
        <v>#REF!</v>
      </c>
      <c r="T64" s="55" t="e">
        <f t="shared" si="2"/>
        <v>#REF!</v>
      </c>
      <c r="U64" s="55" t="e">
        <f>C_ODM9[[#This Row],[Plazas]]/$W$10</f>
        <v>#REF!</v>
      </c>
    </row>
    <row r="65" spans="1:21" ht="75" x14ac:dyDescent="0.2">
      <c r="A65" s="50" t="s">
        <v>32</v>
      </c>
      <c r="B65" s="59" t="s">
        <v>33</v>
      </c>
      <c r="C65" s="51" t="s">
        <v>34</v>
      </c>
      <c r="D65" s="60" t="s">
        <v>35</v>
      </c>
      <c r="E65" s="60" t="s">
        <v>102</v>
      </c>
      <c r="F65" s="60" t="s">
        <v>111</v>
      </c>
      <c r="G65" s="60" t="s">
        <v>108</v>
      </c>
      <c r="H65" s="61" t="s">
        <v>43</v>
      </c>
      <c r="I65" s="62" t="s">
        <v>109</v>
      </c>
      <c r="J65" s="67">
        <v>1</v>
      </c>
      <c r="K65" s="63">
        <v>8</v>
      </c>
      <c r="L65" s="63">
        <v>10</v>
      </c>
      <c r="M65" s="63">
        <v>20</v>
      </c>
      <c r="N65" s="60"/>
      <c r="O65" s="55">
        <f t="shared" si="0"/>
        <v>11.333333333333334</v>
      </c>
      <c r="P65" s="55" t="s">
        <v>22</v>
      </c>
      <c r="Q65" s="55" t="e">
        <f>J65*IF(I65="Diaria",#REF!,IF(I65="Quincenal",#REF!,IF(I65="Semestral",#REF!,IF(I65="Trimestral",#REF!,IF(I65="Cuatrimestral",#REF!,IF(I65="Semanal",#REF!,IF(I65="Mensual",#REF!,IF(I65="Anual",#REF!,0))))))))</f>
        <v>#REF!</v>
      </c>
      <c r="R65" s="55" t="e">
        <f t="shared" si="1"/>
        <v>#REF!</v>
      </c>
      <c r="S65" s="55" t="e">
        <f>IF(P65="Sí",#REF!,#REF!)</f>
        <v>#REF!</v>
      </c>
      <c r="T65" s="55" t="e">
        <f t="shared" si="2"/>
        <v>#REF!</v>
      </c>
      <c r="U65" s="55" t="e">
        <f>C_ODM9[[#This Row],[Plazas]]/$W$10</f>
        <v>#REF!</v>
      </c>
    </row>
    <row r="66" spans="1:21" ht="75" x14ac:dyDescent="0.2">
      <c r="A66" s="50" t="s">
        <v>32</v>
      </c>
      <c r="B66" s="59" t="s">
        <v>33</v>
      </c>
      <c r="C66" s="51" t="s">
        <v>34</v>
      </c>
      <c r="D66" s="60" t="s">
        <v>35</v>
      </c>
      <c r="E66" s="60" t="s">
        <v>102</v>
      </c>
      <c r="F66" s="60" t="s">
        <v>112</v>
      </c>
      <c r="G66" s="60" t="s">
        <v>108</v>
      </c>
      <c r="H66" s="61" t="s">
        <v>43</v>
      </c>
      <c r="I66" s="62" t="s">
        <v>109</v>
      </c>
      <c r="J66" s="67">
        <v>1</v>
      </c>
      <c r="K66" s="63">
        <v>8</v>
      </c>
      <c r="L66" s="63">
        <v>10</v>
      </c>
      <c r="M66" s="63">
        <v>20</v>
      </c>
      <c r="N66" s="60"/>
      <c r="O66" s="55">
        <f t="shared" si="0"/>
        <v>11.333333333333334</v>
      </c>
      <c r="P66" s="55" t="s">
        <v>22</v>
      </c>
      <c r="Q66" s="55" t="e">
        <f>J66*IF(I66="Diaria",#REF!,IF(I66="Quincenal",#REF!,IF(I66="Semestral",#REF!,IF(I66="Trimestral",#REF!,IF(I66="Cuatrimestral",#REF!,IF(I66="Semanal",#REF!,IF(I66="Mensual",#REF!,IF(I66="Anual",#REF!,0))))))))</f>
        <v>#REF!</v>
      </c>
      <c r="R66" s="55" t="e">
        <f t="shared" si="1"/>
        <v>#REF!</v>
      </c>
      <c r="S66" s="55" t="e">
        <f>IF(P66="Sí",#REF!,#REF!)</f>
        <v>#REF!</v>
      </c>
      <c r="T66" s="55" t="e">
        <f t="shared" si="2"/>
        <v>#REF!</v>
      </c>
      <c r="U66" s="55" t="e">
        <f>C_ODM9[[#This Row],[Plazas]]/$W$10</f>
        <v>#REF!</v>
      </c>
    </row>
    <row r="67" spans="1:21" ht="75" hidden="1" x14ac:dyDescent="0.2">
      <c r="A67" s="50" t="s">
        <v>32</v>
      </c>
      <c r="B67" s="51" t="s">
        <v>33</v>
      </c>
      <c r="C67" s="51" t="s">
        <v>34</v>
      </c>
      <c r="D67" s="50" t="s">
        <v>35</v>
      </c>
      <c r="E67" s="50" t="s">
        <v>102</v>
      </c>
      <c r="F67" s="50" t="s">
        <v>113</v>
      </c>
      <c r="G67" s="50" t="s">
        <v>70</v>
      </c>
      <c r="H67" s="52" t="s">
        <v>39</v>
      </c>
      <c r="I67" s="53" t="s">
        <v>114</v>
      </c>
      <c r="J67" s="54">
        <v>2</v>
      </c>
      <c r="K67" s="68">
        <v>8</v>
      </c>
      <c r="L67" s="68">
        <v>15</v>
      </c>
      <c r="M67" s="68">
        <v>20</v>
      </c>
      <c r="N67" s="50"/>
      <c r="O67" s="55">
        <f t="shared" si="0"/>
        <v>14.666666666666666</v>
      </c>
      <c r="P67" s="55" t="s">
        <v>22</v>
      </c>
      <c r="Q67" s="55" t="e">
        <f>J67*IF(I67="Diaria",#REF!,IF(I67="Quincenal",#REF!,IF(I67="Semestral",#REF!,IF(I67="Trimestral",#REF!,IF(I67="Cuatrimestral",#REF!,IF(I67="Semanal",#REF!,IF(I67="Mensual",#REF!,IF(I67="Anual",#REF!,0))))))))</f>
        <v>#REF!</v>
      </c>
      <c r="R67" s="55" t="e">
        <f t="shared" si="1"/>
        <v>#REF!</v>
      </c>
      <c r="S67" s="55" t="e">
        <f>IF(P67="Sí",#REF!,#REF!)</f>
        <v>#REF!</v>
      </c>
      <c r="T67" s="55" t="e">
        <f t="shared" si="2"/>
        <v>#REF!</v>
      </c>
      <c r="U67" s="55" t="e">
        <f>C_ODM9[[#This Row],[Plazas]]/$W$10</f>
        <v>#REF!</v>
      </c>
    </row>
    <row r="68" spans="1:21" ht="75" x14ac:dyDescent="0.2">
      <c r="A68" s="50" t="s">
        <v>32</v>
      </c>
      <c r="B68" s="59" t="s">
        <v>33</v>
      </c>
      <c r="C68" s="51" t="s">
        <v>34</v>
      </c>
      <c r="D68" s="60" t="s">
        <v>35</v>
      </c>
      <c r="E68" s="60" t="s">
        <v>102</v>
      </c>
      <c r="F68" s="60" t="s">
        <v>115</v>
      </c>
      <c r="G68" s="60" t="s">
        <v>70</v>
      </c>
      <c r="H68" s="61" t="s">
        <v>43</v>
      </c>
      <c r="I68" s="62" t="s">
        <v>114</v>
      </c>
      <c r="J68" s="54">
        <v>2</v>
      </c>
      <c r="K68" s="69">
        <v>6</v>
      </c>
      <c r="L68" s="69">
        <v>10</v>
      </c>
      <c r="M68" s="69">
        <v>12</v>
      </c>
      <c r="N68" s="60"/>
      <c r="O68" s="55">
        <f t="shared" si="0"/>
        <v>9.6666666666666661</v>
      </c>
      <c r="P68" s="55" t="s">
        <v>22</v>
      </c>
      <c r="Q68" s="55" t="e">
        <f>J68*IF(I68="Diaria",#REF!,IF(I68="Quincenal",#REF!,IF(I68="Semestral",#REF!,IF(I68="Trimestral",#REF!,IF(I68="Cuatrimestral",#REF!,IF(I68="Semanal",#REF!,IF(I68="Mensual",#REF!,IF(I68="Anual",#REF!,0))))))))</f>
        <v>#REF!</v>
      </c>
      <c r="R68" s="55" t="e">
        <f t="shared" si="1"/>
        <v>#REF!</v>
      </c>
      <c r="S68" s="55" t="e">
        <f>IF(P68="Sí",#REF!,#REF!)</f>
        <v>#REF!</v>
      </c>
      <c r="T68" s="55" t="e">
        <f t="shared" si="2"/>
        <v>#REF!</v>
      </c>
      <c r="U68" s="55" t="e">
        <f>C_ODM9[[#This Row],[Plazas]]/$W$10</f>
        <v>#REF!</v>
      </c>
    </row>
    <row r="69" spans="1:21" ht="75" x14ac:dyDescent="0.2">
      <c r="A69" s="50" t="s">
        <v>32</v>
      </c>
      <c r="B69" s="59" t="s">
        <v>33</v>
      </c>
      <c r="C69" s="51" t="s">
        <v>34</v>
      </c>
      <c r="D69" s="60" t="s">
        <v>35</v>
      </c>
      <c r="E69" s="60" t="s">
        <v>102</v>
      </c>
      <c r="F69" s="60" t="s">
        <v>116</v>
      </c>
      <c r="G69" s="60" t="s">
        <v>70</v>
      </c>
      <c r="H69" s="61" t="s">
        <v>43</v>
      </c>
      <c r="I69" s="62" t="s">
        <v>114</v>
      </c>
      <c r="J69" s="54">
        <v>2</v>
      </c>
      <c r="K69" s="69">
        <v>6</v>
      </c>
      <c r="L69" s="69">
        <v>10</v>
      </c>
      <c r="M69" s="69">
        <v>12</v>
      </c>
      <c r="N69" s="60"/>
      <c r="O69" s="55">
        <f t="shared" si="0"/>
        <v>9.6666666666666661</v>
      </c>
      <c r="P69" s="55" t="s">
        <v>22</v>
      </c>
      <c r="Q69" s="55" t="e">
        <f>J69*IF(I69="Diaria",#REF!,IF(I69="Quincenal",#REF!,IF(I69="Semestral",#REF!,IF(I69="Trimestral",#REF!,IF(I69="Cuatrimestral",#REF!,IF(I69="Semanal",#REF!,IF(I69="Mensual",#REF!,IF(I69="Anual",#REF!,0))))))))</f>
        <v>#REF!</v>
      </c>
      <c r="R69" s="55" t="e">
        <f t="shared" si="1"/>
        <v>#REF!</v>
      </c>
      <c r="S69" s="55" t="e">
        <f>IF(P69="Sí",#REF!,#REF!)</f>
        <v>#REF!</v>
      </c>
      <c r="T69" s="55" t="e">
        <f t="shared" si="2"/>
        <v>#REF!</v>
      </c>
      <c r="U69" s="55" t="e">
        <f>C_ODM9[[#This Row],[Plazas]]/$W$10</f>
        <v>#REF!</v>
      </c>
    </row>
    <row r="70" spans="1:21" ht="75" x14ac:dyDescent="0.2">
      <c r="A70" s="50" t="s">
        <v>32</v>
      </c>
      <c r="B70" s="59" t="s">
        <v>33</v>
      </c>
      <c r="C70" s="51" t="s">
        <v>34</v>
      </c>
      <c r="D70" s="60" t="s">
        <v>35</v>
      </c>
      <c r="E70" s="60" t="s">
        <v>102</v>
      </c>
      <c r="F70" s="60" t="s">
        <v>117</v>
      </c>
      <c r="G70" s="60" t="s">
        <v>70</v>
      </c>
      <c r="H70" s="61" t="s">
        <v>43</v>
      </c>
      <c r="I70" s="62" t="s">
        <v>114</v>
      </c>
      <c r="J70" s="54">
        <v>2</v>
      </c>
      <c r="K70" s="69">
        <v>6</v>
      </c>
      <c r="L70" s="69">
        <v>10</v>
      </c>
      <c r="M70" s="69">
        <v>12</v>
      </c>
      <c r="N70" s="60"/>
      <c r="O70" s="55">
        <f t="shared" si="0"/>
        <v>9.6666666666666661</v>
      </c>
      <c r="P70" s="55" t="s">
        <v>22</v>
      </c>
      <c r="Q70" s="55" t="e">
        <f>J70*IF(I70="Diaria",#REF!,IF(I70="Quincenal",#REF!,IF(I70="Semestral",#REF!,IF(I70="Trimestral",#REF!,IF(I70="Cuatrimestral",#REF!,IF(I70="Semanal",#REF!,IF(I70="Mensual",#REF!,IF(I70="Anual",#REF!,0))))))))</f>
        <v>#REF!</v>
      </c>
      <c r="R70" s="55" t="e">
        <f t="shared" si="1"/>
        <v>#REF!</v>
      </c>
      <c r="S70" s="55" t="e">
        <f>IF(P70="Sí",#REF!,#REF!)</f>
        <v>#REF!</v>
      </c>
      <c r="T70" s="55" t="e">
        <f t="shared" si="2"/>
        <v>#REF!</v>
      </c>
      <c r="U70" s="55" t="e">
        <f>C_ODM9[[#This Row],[Plazas]]/$W$10</f>
        <v>#REF!</v>
      </c>
    </row>
    <row r="71" spans="1:21" ht="50" hidden="1" x14ac:dyDescent="0.2">
      <c r="A71" s="50" t="s">
        <v>32</v>
      </c>
      <c r="B71" s="51" t="s">
        <v>33</v>
      </c>
      <c r="C71" s="51" t="s">
        <v>34</v>
      </c>
      <c r="D71" s="50" t="s">
        <v>35</v>
      </c>
      <c r="E71" s="50" t="s">
        <v>118</v>
      </c>
      <c r="F71" s="50" t="s">
        <v>119</v>
      </c>
      <c r="G71" s="50" t="s">
        <v>70</v>
      </c>
      <c r="H71" s="52" t="s">
        <v>39</v>
      </c>
      <c r="I71" s="53" t="s">
        <v>44</v>
      </c>
      <c r="J71" s="54">
        <v>2</v>
      </c>
      <c r="K71" s="55">
        <v>1</v>
      </c>
      <c r="L71" s="55">
        <v>1</v>
      </c>
      <c r="M71" s="55">
        <v>1</v>
      </c>
      <c r="N71" s="50"/>
      <c r="O71" s="55">
        <f t="shared" si="0"/>
        <v>1</v>
      </c>
      <c r="P71" s="55" t="s">
        <v>22</v>
      </c>
      <c r="Q71" s="55" t="e">
        <f>J71*IF(I71="Diaria",#REF!,IF(I71="Quincenal",#REF!,IF(I71="Semestral",#REF!,IF(I71="Trimestral",#REF!,IF(I71="Cuatrimestral",#REF!,IF(I71="Semanal",#REF!,IF(I71="Mensual",#REF!,IF(I71="Anual",#REF!,0))))))))</f>
        <v>#REF!</v>
      </c>
      <c r="R71" s="55" t="e">
        <f t="shared" si="1"/>
        <v>#REF!</v>
      </c>
      <c r="S71" s="55" t="e">
        <f>IF(P71="Sí",#REF!,#REF!)</f>
        <v>#REF!</v>
      </c>
      <c r="T71" s="55" t="e">
        <f t="shared" si="2"/>
        <v>#REF!</v>
      </c>
      <c r="U71" s="55" t="e">
        <f>C_ODM9[[#This Row],[Plazas]]/$W$10</f>
        <v>#REF!</v>
      </c>
    </row>
    <row r="72" spans="1:21" ht="50" x14ac:dyDescent="0.2">
      <c r="A72" s="50" t="s">
        <v>32</v>
      </c>
      <c r="B72" s="59" t="s">
        <v>33</v>
      </c>
      <c r="C72" s="51" t="s">
        <v>34</v>
      </c>
      <c r="D72" s="60" t="s">
        <v>35</v>
      </c>
      <c r="E72" s="60" t="s">
        <v>118</v>
      </c>
      <c r="F72" s="60" t="s">
        <v>120</v>
      </c>
      <c r="G72" s="60" t="s">
        <v>70</v>
      </c>
      <c r="H72" s="61" t="s">
        <v>43</v>
      </c>
      <c r="I72" s="62" t="s">
        <v>44</v>
      </c>
      <c r="J72" s="54">
        <v>2</v>
      </c>
      <c r="K72" s="63">
        <v>1</v>
      </c>
      <c r="L72" s="63">
        <v>1</v>
      </c>
      <c r="M72" s="63">
        <v>1</v>
      </c>
      <c r="N72" s="60"/>
      <c r="O72" s="55">
        <f t="shared" si="0"/>
        <v>1</v>
      </c>
      <c r="P72" s="55" t="s">
        <v>22</v>
      </c>
      <c r="Q72" s="55" t="e">
        <f>J72*IF(I72="Diaria",#REF!,IF(I72="Quincenal",#REF!,IF(I72="Semestral",#REF!,IF(I72="Trimestral",#REF!,IF(I72="Cuatrimestral",#REF!,IF(I72="Semanal",#REF!,IF(I72="Mensual",#REF!,IF(I72="Anual",#REF!,0))))))))</f>
        <v>#REF!</v>
      </c>
      <c r="R72" s="55" t="e">
        <f t="shared" si="1"/>
        <v>#REF!</v>
      </c>
      <c r="S72" s="55" t="e">
        <f>IF(P72="Sí",#REF!,#REF!)</f>
        <v>#REF!</v>
      </c>
      <c r="T72" s="55" t="e">
        <f t="shared" si="2"/>
        <v>#REF!</v>
      </c>
      <c r="U72" s="55" t="e">
        <f>C_ODM9[[#This Row],[Plazas]]/$W$10</f>
        <v>#REF!</v>
      </c>
    </row>
    <row r="73" spans="1:21" ht="50" x14ac:dyDescent="0.2">
      <c r="A73" s="50" t="s">
        <v>32</v>
      </c>
      <c r="B73" s="59" t="s">
        <v>33</v>
      </c>
      <c r="C73" s="51" t="s">
        <v>34</v>
      </c>
      <c r="D73" s="60" t="s">
        <v>35</v>
      </c>
      <c r="E73" s="60" t="s">
        <v>118</v>
      </c>
      <c r="F73" s="60" t="s">
        <v>121</v>
      </c>
      <c r="G73" s="60" t="s">
        <v>70</v>
      </c>
      <c r="H73" s="61" t="s">
        <v>43</v>
      </c>
      <c r="I73" s="62" t="s">
        <v>44</v>
      </c>
      <c r="J73" s="54">
        <v>2</v>
      </c>
      <c r="K73" s="63">
        <v>1</v>
      </c>
      <c r="L73" s="63">
        <v>1</v>
      </c>
      <c r="M73" s="63">
        <v>1</v>
      </c>
      <c r="N73" s="60"/>
      <c r="O73" s="55">
        <f t="shared" si="0"/>
        <v>1</v>
      </c>
      <c r="P73" s="55" t="s">
        <v>22</v>
      </c>
      <c r="Q73" s="55" t="e">
        <f>J73*IF(I73="Diaria",#REF!,IF(I73="Quincenal",#REF!,IF(I73="Semestral",#REF!,IF(I73="Trimestral",#REF!,IF(I73="Cuatrimestral",#REF!,IF(I73="Semanal",#REF!,IF(I73="Mensual",#REF!,IF(I73="Anual",#REF!,0))))))))</f>
        <v>#REF!</v>
      </c>
      <c r="R73" s="55" t="e">
        <f t="shared" si="1"/>
        <v>#REF!</v>
      </c>
      <c r="S73" s="55" t="e">
        <f>IF(P73="Sí",#REF!,#REF!)</f>
        <v>#REF!</v>
      </c>
      <c r="T73" s="55" t="e">
        <f t="shared" si="2"/>
        <v>#REF!</v>
      </c>
      <c r="U73" s="55" t="e">
        <f>C_ODM9[[#This Row],[Plazas]]/$W$10</f>
        <v>#REF!</v>
      </c>
    </row>
    <row r="74" spans="1:21" ht="50" x14ac:dyDescent="0.2">
      <c r="A74" s="50" t="s">
        <v>32</v>
      </c>
      <c r="B74" s="59" t="s">
        <v>33</v>
      </c>
      <c r="C74" s="51" t="s">
        <v>34</v>
      </c>
      <c r="D74" s="60" t="s">
        <v>35</v>
      </c>
      <c r="E74" s="60" t="s">
        <v>118</v>
      </c>
      <c r="F74" s="60" t="s">
        <v>122</v>
      </c>
      <c r="G74" s="60" t="s">
        <v>70</v>
      </c>
      <c r="H74" s="61" t="s">
        <v>43</v>
      </c>
      <c r="I74" s="62" t="s">
        <v>44</v>
      </c>
      <c r="J74" s="54">
        <v>2</v>
      </c>
      <c r="K74" s="63">
        <v>1</v>
      </c>
      <c r="L74" s="63">
        <v>1</v>
      </c>
      <c r="M74" s="63">
        <v>1</v>
      </c>
      <c r="N74" s="60"/>
      <c r="O74" s="55">
        <f t="shared" si="0"/>
        <v>1</v>
      </c>
      <c r="P74" s="55" t="s">
        <v>22</v>
      </c>
      <c r="Q74" s="55" t="e">
        <f>J74*IF(I74="Diaria",#REF!,IF(I74="Quincenal",#REF!,IF(I74="Semestral",#REF!,IF(I74="Trimestral",#REF!,IF(I74="Cuatrimestral",#REF!,IF(I74="Semanal",#REF!,IF(I74="Mensual",#REF!,IF(I74="Anual",#REF!,0))))))))</f>
        <v>#REF!</v>
      </c>
      <c r="R74" s="55" t="e">
        <f t="shared" si="1"/>
        <v>#REF!</v>
      </c>
      <c r="S74" s="55" t="e">
        <f>IF(P74="Sí",#REF!,#REF!)</f>
        <v>#REF!</v>
      </c>
      <c r="T74" s="55" t="e">
        <f t="shared" si="2"/>
        <v>#REF!</v>
      </c>
      <c r="U74" s="55" t="e">
        <f>C_ODM9[[#This Row],[Plazas]]/$W$10</f>
        <v>#REF!</v>
      </c>
    </row>
    <row r="75" spans="1:21" ht="50" x14ac:dyDescent="0.2">
      <c r="A75" s="50" t="s">
        <v>32</v>
      </c>
      <c r="B75" s="51" t="s">
        <v>33</v>
      </c>
      <c r="C75" s="51" t="s">
        <v>34</v>
      </c>
      <c r="D75" s="50" t="s">
        <v>35</v>
      </c>
      <c r="E75" s="50" t="s">
        <v>118</v>
      </c>
      <c r="F75" s="50" t="s">
        <v>123</v>
      </c>
      <c r="G75" s="50" t="s">
        <v>64</v>
      </c>
      <c r="H75" s="52" t="s">
        <v>43</v>
      </c>
      <c r="I75" s="53" t="s">
        <v>44</v>
      </c>
      <c r="J75" s="54">
        <v>5</v>
      </c>
      <c r="K75" s="55">
        <v>4</v>
      </c>
      <c r="L75" s="55">
        <v>10</v>
      </c>
      <c r="M75" s="55">
        <v>16</v>
      </c>
      <c r="N75" s="50"/>
      <c r="O75" s="55">
        <f t="shared" ref="O75:O138" si="3">(K75+(4*L75)+M75)/6</f>
        <v>10</v>
      </c>
      <c r="P75" s="55" t="s">
        <v>22</v>
      </c>
      <c r="Q75" s="55" t="e">
        <f>J75*IF(I75="Diaria",#REF!,IF(I75="Quincenal",#REF!,IF(I75="Semestral",#REF!,IF(I75="Trimestral",#REF!,IF(I75="Cuatrimestral",#REF!,IF(I75="Semanal",#REF!,IF(I75="Mensual",#REF!,IF(I75="Anual",#REF!,0))))))))</f>
        <v>#REF!</v>
      </c>
      <c r="R75" s="55" t="e">
        <f t="shared" si="1"/>
        <v>#REF!</v>
      </c>
      <c r="S75" s="55" t="e">
        <f>IF(P75="Sí",#REF!,#REF!)</f>
        <v>#REF!</v>
      </c>
      <c r="T75" s="55" t="e">
        <f t="shared" si="2"/>
        <v>#REF!</v>
      </c>
      <c r="U75" s="55" t="e">
        <f>C_ODM9[[#This Row],[Plazas]]/$W$10</f>
        <v>#REF!</v>
      </c>
    </row>
    <row r="76" spans="1:21" ht="50" hidden="1" x14ac:dyDescent="0.2">
      <c r="A76" s="50" t="s">
        <v>32</v>
      </c>
      <c r="B76" s="51" t="s">
        <v>33</v>
      </c>
      <c r="C76" s="51" t="s">
        <v>34</v>
      </c>
      <c r="D76" s="50" t="s">
        <v>35</v>
      </c>
      <c r="E76" s="50" t="s">
        <v>118</v>
      </c>
      <c r="F76" s="50" t="s">
        <v>124</v>
      </c>
      <c r="G76" s="50" t="s">
        <v>80</v>
      </c>
      <c r="H76" s="52" t="s">
        <v>48</v>
      </c>
      <c r="I76" s="53" t="s">
        <v>44</v>
      </c>
      <c r="J76" s="54">
        <v>2</v>
      </c>
      <c r="K76" s="55">
        <v>2</v>
      </c>
      <c r="L76" s="55">
        <v>4</v>
      </c>
      <c r="M76" s="55">
        <v>4</v>
      </c>
      <c r="N76" s="50"/>
      <c r="O76" s="55">
        <f t="shared" si="3"/>
        <v>3.6666666666666665</v>
      </c>
      <c r="P76" s="55" t="s">
        <v>22</v>
      </c>
      <c r="Q76" s="55" t="e">
        <f>J76*IF(I76="Diaria",#REF!,IF(I76="Quincenal",#REF!,IF(I76="Semestral",#REF!,IF(I76="Trimestral",#REF!,IF(I76="Cuatrimestral",#REF!,IF(I76="Semanal",#REF!,IF(I76="Mensual",#REF!,IF(I76="Anual",#REF!,0))))))))</f>
        <v>#REF!</v>
      </c>
      <c r="R76" s="55" t="e">
        <f t="shared" ref="R76:R139" si="4">Q76*O76</f>
        <v>#REF!</v>
      </c>
      <c r="S76" s="55" t="e">
        <f>IF(P76="Sí",#REF!,#REF!)</f>
        <v>#REF!</v>
      </c>
      <c r="T76" s="55" t="e">
        <f t="shared" ref="T76:T139" si="5">R76/S76</f>
        <v>#REF!</v>
      </c>
      <c r="U76" s="55" t="e">
        <f>C_ODM9[[#This Row],[Plazas]]/$W$10</f>
        <v>#REF!</v>
      </c>
    </row>
    <row r="77" spans="1:21" ht="50" x14ac:dyDescent="0.2">
      <c r="A77" s="50" t="s">
        <v>32</v>
      </c>
      <c r="B77" s="59" t="s">
        <v>33</v>
      </c>
      <c r="C77" s="51" t="s">
        <v>34</v>
      </c>
      <c r="D77" s="60" t="s">
        <v>35</v>
      </c>
      <c r="E77" s="60" t="s">
        <v>118</v>
      </c>
      <c r="F77" s="60" t="s">
        <v>125</v>
      </c>
      <c r="G77" s="60" t="s">
        <v>80</v>
      </c>
      <c r="H77" s="61" t="s">
        <v>43</v>
      </c>
      <c r="I77" s="62" t="s">
        <v>44</v>
      </c>
      <c r="J77" s="54">
        <v>2</v>
      </c>
      <c r="K77" s="63">
        <v>2</v>
      </c>
      <c r="L77" s="63">
        <v>4</v>
      </c>
      <c r="M77" s="63">
        <v>4</v>
      </c>
      <c r="N77" s="60"/>
      <c r="O77" s="55">
        <f t="shared" si="3"/>
        <v>3.6666666666666665</v>
      </c>
      <c r="P77" s="55" t="s">
        <v>22</v>
      </c>
      <c r="Q77" s="55" t="e">
        <f>J77*IF(I77="Diaria",#REF!,IF(I77="Quincenal",#REF!,IF(I77="Semestral",#REF!,IF(I77="Trimestral",#REF!,IF(I77="Cuatrimestral",#REF!,IF(I77="Semanal",#REF!,IF(I77="Mensual",#REF!,IF(I77="Anual",#REF!,0))))))))</f>
        <v>#REF!</v>
      </c>
      <c r="R77" s="55" t="e">
        <f t="shared" si="4"/>
        <v>#REF!</v>
      </c>
      <c r="S77" s="55" t="e">
        <f>IF(P77="Sí",#REF!,#REF!)</f>
        <v>#REF!</v>
      </c>
      <c r="T77" s="55" t="e">
        <f t="shared" si="5"/>
        <v>#REF!</v>
      </c>
      <c r="U77" s="55" t="e">
        <f>C_ODM9[[#This Row],[Plazas]]/$W$10</f>
        <v>#REF!</v>
      </c>
    </row>
    <row r="78" spans="1:21" ht="50" x14ac:dyDescent="0.2">
      <c r="A78" s="50" t="s">
        <v>32</v>
      </c>
      <c r="B78" s="59" t="s">
        <v>33</v>
      </c>
      <c r="C78" s="51" t="s">
        <v>34</v>
      </c>
      <c r="D78" s="60" t="s">
        <v>35</v>
      </c>
      <c r="E78" s="60" t="s">
        <v>118</v>
      </c>
      <c r="F78" s="60" t="s">
        <v>126</v>
      </c>
      <c r="G78" s="60" t="s">
        <v>80</v>
      </c>
      <c r="H78" s="61" t="s">
        <v>43</v>
      </c>
      <c r="I78" s="62" t="s">
        <v>44</v>
      </c>
      <c r="J78" s="54">
        <v>2</v>
      </c>
      <c r="K78" s="63">
        <v>2</v>
      </c>
      <c r="L78" s="63">
        <v>4</v>
      </c>
      <c r="M78" s="63">
        <v>4</v>
      </c>
      <c r="N78" s="60"/>
      <c r="O78" s="55">
        <f t="shared" si="3"/>
        <v>3.6666666666666665</v>
      </c>
      <c r="P78" s="55" t="s">
        <v>22</v>
      </c>
      <c r="Q78" s="55" t="e">
        <f>J78*IF(I78="Diaria",#REF!,IF(I78="Quincenal",#REF!,IF(I78="Semestral",#REF!,IF(I78="Trimestral",#REF!,IF(I78="Cuatrimestral",#REF!,IF(I78="Semanal",#REF!,IF(I78="Mensual",#REF!,IF(I78="Anual",#REF!,0))))))))</f>
        <v>#REF!</v>
      </c>
      <c r="R78" s="55" t="e">
        <f t="shared" si="4"/>
        <v>#REF!</v>
      </c>
      <c r="S78" s="55" t="e">
        <f>IF(P78="Sí",#REF!,#REF!)</f>
        <v>#REF!</v>
      </c>
      <c r="T78" s="55" t="e">
        <f t="shared" si="5"/>
        <v>#REF!</v>
      </c>
      <c r="U78" s="55" t="e">
        <f>C_ODM9[[#This Row],[Plazas]]/$W$10</f>
        <v>#REF!</v>
      </c>
    </row>
    <row r="79" spans="1:21" ht="50" x14ac:dyDescent="0.2">
      <c r="A79" s="50" t="s">
        <v>32</v>
      </c>
      <c r="B79" s="59" t="s">
        <v>33</v>
      </c>
      <c r="C79" s="51" t="s">
        <v>34</v>
      </c>
      <c r="D79" s="60" t="s">
        <v>35</v>
      </c>
      <c r="E79" s="60" t="s">
        <v>118</v>
      </c>
      <c r="F79" s="60" t="s">
        <v>127</v>
      </c>
      <c r="G79" s="60" t="s">
        <v>80</v>
      </c>
      <c r="H79" s="61" t="s">
        <v>43</v>
      </c>
      <c r="I79" s="62" t="s">
        <v>44</v>
      </c>
      <c r="J79" s="54">
        <v>2</v>
      </c>
      <c r="K79" s="63">
        <v>2</v>
      </c>
      <c r="L79" s="63">
        <v>4</v>
      </c>
      <c r="M79" s="63">
        <v>4</v>
      </c>
      <c r="N79" s="60"/>
      <c r="O79" s="55">
        <f t="shared" si="3"/>
        <v>3.6666666666666665</v>
      </c>
      <c r="P79" s="55" t="s">
        <v>22</v>
      </c>
      <c r="Q79" s="55" t="e">
        <f>J79*IF(I79="Diaria",#REF!,IF(I79="Quincenal",#REF!,IF(I79="Semestral",#REF!,IF(I79="Trimestral",#REF!,IF(I79="Cuatrimestral",#REF!,IF(I79="Semanal",#REF!,IF(I79="Mensual",#REF!,IF(I79="Anual",#REF!,0))))))))</f>
        <v>#REF!</v>
      </c>
      <c r="R79" s="55" t="e">
        <f t="shared" si="4"/>
        <v>#REF!</v>
      </c>
      <c r="S79" s="55" t="e">
        <f>IF(P79="Sí",#REF!,#REF!)</f>
        <v>#REF!</v>
      </c>
      <c r="T79" s="55" t="e">
        <f t="shared" si="5"/>
        <v>#REF!</v>
      </c>
      <c r="U79" s="55" t="e">
        <f>C_ODM9[[#This Row],[Plazas]]/$W$10</f>
        <v>#REF!</v>
      </c>
    </row>
    <row r="80" spans="1:21" ht="50" hidden="1" x14ac:dyDescent="0.2">
      <c r="A80" s="50" t="s">
        <v>32</v>
      </c>
      <c r="B80" s="51" t="s">
        <v>33</v>
      </c>
      <c r="C80" s="51" t="s">
        <v>34</v>
      </c>
      <c r="D80" s="50" t="s">
        <v>35</v>
      </c>
      <c r="E80" s="50" t="s">
        <v>118</v>
      </c>
      <c r="F80" s="50" t="s">
        <v>128</v>
      </c>
      <c r="G80" s="50" t="s">
        <v>70</v>
      </c>
      <c r="H80" s="52" t="s">
        <v>48</v>
      </c>
      <c r="I80" s="53" t="s">
        <v>44</v>
      </c>
      <c r="J80" s="54">
        <v>2</v>
      </c>
      <c r="K80" s="55">
        <v>2</v>
      </c>
      <c r="L80" s="55">
        <v>6</v>
      </c>
      <c r="M80" s="55">
        <v>10</v>
      </c>
      <c r="N80" s="50"/>
      <c r="O80" s="55">
        <f t="shared" si="3"/>
        <v>6</v>
      </c>
      <c r="P80" s="55" t="s">
        <v>22</v>
      </c>
      <c r="Q80" s="55" t="e">
        <f>J80*IF(I80="Diaria",#REF!,IF(I80="Quincenal",#REF!,IF(I80="Semestral",#REF!,IF(I80="Trimestral",#REF!,IF(I80="Cuatrimestral",#REF!,IF(I80="Semanal",#REF!,IF(I80="Mensual",#REF!,IF(I80="Anual",#REF!,0))))))))</f>
        <v>#REF!</v>
      </c>
      <c r="R80" s="55" t="e">
        <f t="shared" si="4"/>
        <v>#REF!</v>
      </c>
      <c r="S80" s="55" t="e">
        <f>IF(P80="Sí",#REF!,#REF!)</f>
        <v>#REF!</v>
      </c>
      <c r="T80" s="55" t="e">
        <f t="shared" si="5"/>
        <v>#REF!</v>
      </c>
      <c r="U80" s="55" t="e">
        <f>C_ODM9[[#This Row],[Plazas]]/$W$10</f>
        <v>#REF!</v>
      </c>
    </row>
    <row r="81" spans="1:21" ht="50" x14ac:dyDescent="0.2">
      <c r="A81" s="50" t="s">
        <v>32</v>
      </c>
      <c r="B81" s="59" t="s">
        <v>33</v>
      </c>
      <c r="C81" s="51" t="s">
        <v>34</v>
      </c>
      <c r="D81" s="60" t="s">
        <v>35</v>
      </c>
      <c r="E81" s="60" t="s">
        <v>118</v>
      </c>
      <c r="F81" s="60" t="s">
        <v>129</v>
      </c>
      <c r="G81" s="60" t="s">
        <v>70</v>
      </c>
      <c r="H81" s="61" t="s">
        <v>43</v>
      </c>
      <c r="I81" s="62" t="s">
        <v>44</v>
      </c>
      <c r="J81" s="54">
        <v>2</v>
      </c>
      <c r="K81" s="63">
        <v>2</v>
      </c>
      <c r="L81" s="63">
        <v>6</v>
      </c>
      <c r="M81" s="63">
        <v>10</v>
      </c>
      <c r="N81" s="60"/>
      <c r="O81" s="55">
        <f t="shared" si="3"/>
        <v>6</v>
      </c>
      <c r="P81" s="55" t="s">
        <v>22</v>
      </c>
      <c r="Q81" s="55" t="e">
        <f>J81*IF(I81="Diaria",#REF!,IF(I81="Quincenal",#REF!,IF(I81="Semestral",#REF!,IF(I81="Trimestral",#REF!,IF(I81="Cuatrimestral",#REF!,IF(I81="Semanal",#REF!,IF(I81="Mensual",#REF!,IF(I81="Anual",#REF!,0))))))))</f>
        <v>#REF!</v>
      </c>
      <c r="R81" s="55" t="e">
        <f t="shared" si="4"/>
        <v>#REF!</v>
      </c>
      <c r="S81" s="55" t="e">
        <f>IF(P81="Sí",#REF!,#REF!)</f>
        <v>#REF!</v>
      </c>
      <c r="T81" s="55" t="e">
        <f t="shared" si="5"/>
        <v>#REF!</v>
      </c>
      <c r="U81" s="55" t="e">
        <f>C_ODM9[[#This Row],[Plazas]]/$W$10</f>
        <v>#REF!</v>
      </c>
    </row>
    <row r="82" spans="1:21" ht="50" x14ac:dyDescent="0.2">
      <c r="A82" s="50" t="s">
        <v>32</v>
      </c>
      <c r="B82" s="59" t="s">
        <v>33</v>
      </c>
      <c r="C82" s="51" t="s">
        <v>34</v>
      </c>
      <c r="D82" s="60" t="s">
        <v>35</v>
      </c>
      <c r="E82" s="60" t="s">
        <v>118</v>
      </c>
      <c r="F82" s="60" t="s">
        <v>130</v>
      </c>
      <c r="G82" s="60" t="s">
        <v>70</v>
      </c>
      <c r="H82" s="61" t="s">
        <v>43</v>
      </c>
      <c r="I82" s="62" t="s">
        <v>44</v>
      </c>
      <c r="J82" s="54">
        <v>2</v>
      </c>
      <c r="K82" s="63">
        <v>2</v>
      </c>
      <c r="L82" s="63">
        <v>6</v>
      </c>
      <c r="M82" s="63">
        <v>10</v>
      </c>
      <c r="N82" s="60"/>
      <c r="O82" s="55">
        <f t="shared" si="3"/>
        <v>6</v>
      </c>
      <c r="P82" s="55" t="s">
        <v>22</v>
      </c>
      <c r="Q82" s="55" t="e">
        <f>J82*IF(I82="Diaria",#REF!,IF(I82="Quincenal",#REF!,IF(I82="Semestral",#REF!,IF(I82="Trimestral",#REF!,IF(I82="Cuatrimestral",#REF!,IF(I82="Semanal",#REF!,IF(I82="Mensual",#REF!,IF(I82="Anual",#REF!,0))))))))</f>
        <v>#REF!</v>
      </c>
      <c r="R82" s="55" t="e">
        <f t="shared" si="4"/>
        <v>#REF!</v>
      </c>
      <c r="S82" s="55" t="e">
        <f>IF(P82="Sí",#REF!,#REF!)</f>
        <v>#REF!</v>
      </c>
      <c r="T82" s="55" t="e">
        <f t="shared" si="5"/>
        <v>#REF!</v>
      </c>
      <c r="U82" s="55" t="e">
        <f>C_ODM9[[#This Row],[Plazas]]/$W$10</f>
        <v>#REF!</v>
      </c>
    </row>
    <row r="83" spans="1:21" ht="50" x14ac:dyDescent="0.2">
      <c r="A83" s="50" t="s">
        <v>32</v>
      </c>
      <c r="B83" s="59" t="s">
        <v>33</v>
      </c>
      <c r="C83" s="51" t="s">
        <v>34</v>
      </c>
      <c r="D83" s="60" t="s">
        <v>35</v>
      </c>
      <c r="E83" s="60" t="s">
        <v>118</v>
      </c>
      <c r="F83" s="60" t="s">
        <v>131</v>
      </c>
      <c r="G83" s="60" t="s">
        <v>70</v>
      </c>
      <c r="H83" s="61" t="s">
        <v>43</v>
      </c>
      <c r="I83" s="62" t="s">
        <v>44</v>
      </c>
      <c r="J83" s="54">
        <v>2</v>
      </c>
      <c r="K83" s="63">
        <v>2</v>
      </c>
      <c r="L83" s="63">
        <v>6</v>
      </c>
      <c r="M83" s="63">
        <v>10</v>
      </c>
      <c r="N83" s="60"/>
      <c r="O83" s="55">
        <f t="shared" si="3"/>
        <v>6</v>
      </c>
      <c r="P83" s="55" t="s">
        <v>22</v>
      </c>
      <c r="Q83" s="55" t="e">
        <f>J83*IF(I83="Diaria",#REF!,IF(I83="Quincenal",#REF!,IF(I83="Semestral",#REF!,IF(I83="Trimestral",#REF!,IF(I83="Cuatrimestral",#REF!,IF(I83="Semanal",#REF!,IF(I83="Mensual",#REF!,IF(I83="Anual",#REF!,0))))))))</f>
        <v>#REF!</v>
      </c>
      <c r="R83" s="55" t="e">
        <f t="shared" si="4"/>
        <v>#REF!</v>
      </c>
      <c r="S83" s="55" t="e">
        <f>IF(P83="Sí",#REF!,#REF!)</f>
        <v>#REF!</v>
      </c>
      <c r="T83" s="55" t="e">
        <f t="shared" si="5"/>
        <v>#REF!</v>
      </c>
      <c r="U83" s="55" t="e">
        <f>C_ODM9[[#This Row],[Plazas]]/$W$10</f>
        <v>#REF!</v>
      </c>
    </row>
    <row r="84" spans="1:21" ht="50" hidden="1" x14ac:dyDescent="0.2">
      <c r="A84" s="50" t="s">
        <v>32</v>
      </c>
      <c r="B84" s="51" t="s">
        <v>33</v>
      </c>
      <c r="C84" s="51" t="s">
        <v>34</v>
      </c>
      <c r="D84" s="50" t="s">
        <v>35</v>
      </c>
      <c r="E84" s="50" t="s">
        <v>132</v>
      </c>
      <c r="F84" s="50" t="s">
        <v>133</v>
      </c>
      <c r="G84" s="50" t="s">
        <v>80</v>
      </c>
      <c r="H84" s="52" t="s">
        <v>39</v>
      </c>
      <c r="I84" s="53" t="s">
        <v>44</v>
      </c>
      <c r="J84" s="54">
        <v>0</v>
      </c>
      <c r="K84" s="70">
        <v>6</v>
      </c>
      <c r="L84" s="55">
        <v>8</v>
      </c>
      <c r="M84" s="70">
        <v>16</v>
      </c>
      <c r="N84" s="50"/>
      <c r="O84" s="55">
        <f t="shared" si="3"/>
        <v>9</v>
      </c>
      <c r="P84" s="55" t="s">
        <v>22</v>
      </c>
      <c r="Q84" s="55" t="e">
        <f>J84*IF(I84="Diaria",#REF!,IF(I84="Quincenal",#REF!,IF(I84="Semestral",#REF!,IF(I84="Trimestral",#REF!,IF(I84="Cuatrimestral",#REF!,IF(I84="Semanal",#REF!,IF(I84="Mensual",#REF!,IF(I84="Anual",#REF!,0))))))))</f>
        <v>#REF!</v>
      </c>
      <c r="R84" s="55" t="e">
        <f t="shared" si="4"/>
        <v>#REF!</v>
      </c>
      <c r="S84" s="55" t="e">
        <f>IF(P84="Sí",#REF!,#REF!)</f>
        <v>#REF!</v>
      </c>
      <c r="T84" s="55" t="e">
        <f t="shared" si="5"/>
        <v>#REF!</v>
      </c>
      <c r="U84" s="55" t="e">
        <f>C_ODM9[[#This Row],[Plazas]]/$W$10</f>
        <v>#REF!</v>
      </c>
    </row>
    <row r="85" spans="1:21" ht="50" x14ac:dyDescent="0.2">
      <c r="A85" s="50" t="s">
        <v>32</v>
      </c>
      <c r="B85" s="59" t="s">
        <v>33</v>
      </c>
      <c r="C85" s="51" t="s">
        <v>34</v>
      </c>
      <c r="D85" s="60" t="s">
        <v>35</v>
      </c>
      <c r="E85" s="60" t="s">
        <v>132</v>
      </c>
      <c r="F85" s="60" t="s">
        <v>134</v>
      </c>
      <c r="G85" s="60" t="s">
        <v>80</v>
      </c>
      <c r="H85" s="61" t="s">
        <v>43</v>
      </c>
      <c r="I85" s="62" t="s">
        <v>44</v>
      </c>
      <c r="J85" s="54">
        <v>0</v>
      </c>
      <c r="K85" s="67">
        <v>6</v>
      </c>
      <c r="L85" s="63">
        <v>8</v>
      </c>
      <c r="M85" s="67">
        <v>16</v>
      </c>
      <c r="N85" s="60"/>
      <c r="O85" s="55">
        <f t="shared" si="3"/>
        <v>9</v>
      </c>
      <c r="P85" s="55" t="s">
        <v>22</v>
      </c>
      <c r="Q85" s="55" t="e">
        <f>J85*IF(I85="Diaria",#REF!,IF(I85="Quincenal",#REF!,IF(I85="Semestral",#REF!,IF(I85="Trimestral",#REF!,IF(I85="Cuatrimestral",#REF!,IF(I85="Semanal",#REF!,IF(I85="Mensual",#REF!,IF(I85="Anual",#REF!,0))))))))</f>
        <v>#REF!</v>
      </c>
      <c r="R85" s="55" t="e">
        <f t="shared" si="4"/>
        <v>#REF!</v>
      </c>
      <c r="S85" s="55" t="e">
        <f>IF(P85="Sí",#REF!,#REF!)</f>
        <v>#REF!</v>
      </c>
      <c r="T85" s="55" t="e">
        <f t="shared" si="5"/>
        <v>#REF!</v>
      </c>
      <c r="U85" s="55" t="e">
        <f>C_ODM9[[#This Row],[Plazas]]/$W$10</f>
        <v>#REF!</v>
      </c>
    </row>
    <row r="86" spans="1:21" ht="50" x14ac:dyDescent="0.2">
      <c r="A86" s="50" t="s">
        <v>32</v>
      </c>
      <c r="B86" s="59" t="s">
        <v>33</v>
      </c>
      <c r="C86" s="51" t="s">
        <v>34</v>
      </c>
      <c r="D86" s="60" t="s">
        <v>35</v>
      </c>
      <c r="E86" s="60" t="s">
        <v>132</v>
      </c>
      <c r="F86" s="60" t="s">
        <v>135</v>
      </c>
      <c r="G86" s="60" t="s">
        <v>80</v>
      </c>
      <c r="H86" s="61" t="s">
        <v>43</v>
      </c>
      <c r="I86" s="62" t="s">
        <v>44</v>
      </c>
      <c r="J86" s="54">
        <v>0</v>
      </c>
      <c r="K86" s="67">
        <v>6</v>
      </c>
      <c r="L86" s="63">
        <v>8</v>
      </c>
      <c r="M86" s="67">
        <v>16</v>
      </c>
      <c r="N86" s="60"/>
      <c r="O86" s="55">
        <f t="shared" si="3"/>
        <v>9</v>
      </c>
      <c r="P86" s="55" t="s">
        <v>22</v>
      </c>
      <c r="Q86" s="55" t="e">
        <f>J86*IF(I86="Diaria",#REF!,IF(I86="Quincenal",#REF!,IF(I86="Semestral",#REF!,IF(I86="Trimestral",#REF!,IF(I86="Cuatrimestral",#REF!,IF(I86="Semanal",#REF!,IF(I86="Mensual",#REF!,IF(I86="Anual",#REF!,0))))))))</f>
        <v>#REF!</v>
      </c>
      <c r="R86" s="55" t="e">
        <f t="shared" si="4"/>
        <v>#REF!</v>
      </c>
      <c r="S86" s="55" t="e">
        <f>IF(P86="Sí",#REF!,#REF!)</f>
        <v>#REF!</v>
      </c>
      <c r="T86" s="55" t="e">
        <f t="shared" si="5"/>
        <v>#REF!</v>
      </c>
      <c r="U86" s="55" t="e">
        <f>C_ODM9[[#This Row],[Plazas]]/$W$10</f>
        <v>#REF!</v>
      </c>
    </row>
    <row r="87" spans="1:21" ht="50" hidden="1" x14ac:dyDescent="0.2">
      <c r="A87" s="50" t="s">
        <v>32</v>
      </c>
      <c r="B87" s="51" t="s">
        <v>33</v>
      </c>
      <c r="C87" s="51" t="s">
        <v>34</v>
      </c>
      <c r="D87" s="50" t="s">
        <v>35</v>
      </c>
      <c r="E87" s="50" t="s">
        <v>136</v>
      </c>
      <c r="F87" s="50" t="s">
        <v>137</v>
      </c>
      <c r="G87" s="50" t="s">
        <v>80</v>
      </c>
      <c r="H87" s="52" t="s">
        <v>48</v>
      </c>
      <c r="I87" s="53" t="s">
        <v>44</v>
      </c>
      <c r="J87" s="54">
        <v>0</v>
      </c>
      <c r="K87" s="70">
        <v>4</v>
      </c>
      <c r="L87" s="70">
        <v>5</v>
      </c>
      <c r="M87" s="70">
        <v>6</v>
      </c>
      <c r="N87" s="50"/>
      <c r="O87" s="55">
        <f t="shared" si="3"/>
        <v>5</v>
      </c>
      <c r="P87" s="55" t="s">
        <v>22</v>
      </c>
      <c r="Q87" s="55" t="e">
        <f>J87*IF(I87="Diaria",#REF!,IF(I87="Quincenal",#REF!,IF(I87="Semestral",#REF!,IF(I87="Trimestral",#REF!,IF(I87="Cuatrimestral",#REF!,IF(I87="Semanal",#REF!,IF(I87="Mensual",#REF!,IF(I87="Anual",#REF!,0))))))))</f>
        <v>#REF!</v>
      </c>
      <c r="R87" s="55" t="e">
        <f t="shared" si="4"/>
        <v>#REF!</v>
      </c>
      <c r="S87" s="55" t="e">
        <f>IF(P87="Sí",#REF!,#REF!)</f>
        <v>#REF!</v>
      </c>
      <c r="T87" s="55" t="e">
        <f t="shared" si="5"/>
        <v>#REF!</v>
      </c>
      <c r="U87" s="55" t="e">
        <f>C_ODM9[[#This Row],[Plazas]]/$W$10</f>
        <v>#REF!</v>
      </c>
    </row>
    <row r="88" spans="1:21" ht="50" x14ac:dyDescent="0.2">
      <c r="A88" s="50" t="s">
        <v>32</v>
      </c>
      <c r="B88" s="59" t="s">
        <v>33</v>
      </c>
      <c r="C88" s="51" t="s">
        <v>34</v>
      </c>
      <c r="D88" s="60" t="s">
        <v>35</v>
      </c>
      <c r="E88" s="60" t="s">
        <v>136</v>
      </c>
      <c r="F88" s="60" t="s">
        <v>138</v>
      </c>
      <c r="G88" s="60" t="s">
        <v>80</v>
      </c>
      <c r="H88" s="61" t="s">
        <v>43</v>
      </c>
      <c r="I88" s="62" t="s">
        <v>44</v>
      </c>
      <c r="J88" s="54">
        <v>0</v>
      </c>
      <c r="K88" s="67">
        <v>4</v>
      </c>
      <c r="L88" s="67">
        <v>5</v>
      </c>
      <c r="M88" s="67">
        <v>6</v>
      </c>
      <c r="N88" s="60"/>
      <c r="O88" s="55">
        <f t="shared" si="3"/>
        <v>5</v>
      </c>
      <c r="P88" s="55" t="s">
        <v>22</v>
      </c>
      <c r="Q88" s="55" t="e">
        <f>J88*IF(I88="Diaria",#REF!,IF(I88="Quincenal",#REF!,IF(I88="Semestral",#REF!,IF(I88="Trimestral",#REF!,IF(I88="Cuatrimestral",#REF!,IF(I88="Semanal",#REF!,IF(I88="Mensual",#REF!,IF(I88="Anual",#REF!,0))))))))</f>
        <v>#REF!</v>
      </c>
      <c r="R88" s="55" t="e">
        <f t="shared" si="4"/>
        <v>#REF!</v>
      </c>
      <c r="S88" s="55" t="e">
        <f>IF(P88="Sí",#REF!,#REF!)</f>
        <v>#REF!</v>
      </c>
      <c r="T88" s="55" t="e">
        <f t="shared" si="5"/>
        <v>#REF!</v>
      </c>
      <c r="U88" s="55" t="e">
        <f>C_ODM9[[#This Row],[Plazas]]/$W$10</f>
        <v>#REF!</v>
      </c>
    </row>
    <row r="89" spans="1:21" ht="50" x14ac:dyDescent="0.2">
      <c r="A89" s="50" t="s">
        <v>32</v>
      </c>
      <c r="B89" s="59" t="s">
        <v>33</v>
      </c>
      <c r="C89" s="51" t="s">
        <v>34</v>
      </c>
      <c r="D89" s="60" t="s">
        <v>35</v>
      </c>
      <c r="E89" s="60" t="s">
        <v>136</v>
      </c>
      <c r="F89" s="60" t="s">
        <v>139</v>
      </c>
      <c r="G89" s="60" t="s">
        <v>80</v>
      </c>
      <c r="H89" s="61" t="s">
        <v>43</v>
      </c>
      <c r="I89" s="62" t="s">
        <v>44</v>
      </c>
      <c r="J89" s="54">
        <v>0</v>
      </c>
      <c r="K89" s="67">
        <v>4</v>
      </c>
      <c r="L89" s="67">
        <v>5</v>
      </c>
      <c r="M89" s="67">
        <v>6</v>
      </c>
      <c r="N89" s="60"/>
      <c r="O89" s="55">
        <f t="shared" si="3"/>
        <v>5</v>
      </c>
      <c r="P89" s="55" t="s">
        <v>22</v>
      </c>
      <c r="Q89" s="55" t="e">
        <f>J89*IF(I89="Diaria",#REF!,IF(I89="Quincenal",#REF!,IF(I89="Semestral",#REF!,IF(I89="Trimestral",#REF!,IF(I89="Cuatrimestral",#REF!,IF(I89="Semanal",#REF!,IF(I89="Mensual",#REF!,IF(I89="Anual",#REF!,0))))))))</f>
        <v>#REF!</v>
      </c>
      <c r="R89" s="55" t="e">
        <f t="shared" si="4"/>
        <v>#REF!</v>
      </c>
      <c r="S89" s="55" t="e">
        <f>IF(P89="Sí",#REF!,#REF!)</f>
        <v>#REF!</v>
      </c>
      <c r="T89" s="55" t="e">
        <f t="shared" si="5"/>
        <v>#REF!</v>
      </c>
      <c r="U89" s="55" t="e">
        <f>C_ODM9[[#This Row],[Plazas]]/$W$10</f>
        <v>#REF!</v>
      </c>
    </row>
    <row r="90" spans="1:21" ht="50" x14ac:dyDescent="0.2">
      <c r="A90" s="50" t="s">
        <v>32</v>
      </c>
      <c r="B90" s="59" t="s">
        <v>33</v>
      </c>
      <c r="C90" s="51" t="s">
        <v>34</v>
      </c>
      <c r="D90" s="60" t="s">
        <v>35</v>
      </c>
      <c r="E90" s="60" t="s">
        <v>136</v>
      </c>
      <c r="F90" s="60" t="s">
        <v>139</v>
      </c>
      <c r="G90" s="60" t="s">
        <v>80</v>
      </c>
      <c r="H90" s="61" t="s">
        <v>43</v>
      </c>
      <c r="I90" s="62" t="s">
        <v>44</v>
      </c>
      <c r="J90" s="54">
        <v>0</v>
      </c>
      <c r="K90" s="67">
        <v>4</v>
      </c>
      <c r="L90" s="67">
        <v>5</v>
      </c>
      <c r="M90" s="67">
        <v>6</v>
      </c>
      <c r="N90" s="60"/>
      <c r="O90" s="55">
        <f t="shared" si="3"/>
        <v>5</v>
      </c>
      <c r="P90" s="55" t="s">
        <v>22</v>
      </c>
      <c r="Q90" s="55" t="e">
        <f>J90*IF(I90="Diaria",#REF!,IF(I90="Quincenal",#REF!,IF(I90="Semestral",#REF!,IF(I90="Trimestral",#REF!,IF(I90="Cuatrimestral",#REF!,IF(I90="Semanal",#REF!,IF(I90="Mensual",#REF!,IF(I90="Anual",#REF!,0))))))))</f>
        <v>#REF!</v>
      </c>
      <c r="R90" s="55" t="e">
        <f t="shared" si="4"/>
        <v>#REF!</v>
      </c>
      <c r="S90" s="55" t="e">
        <f>IF(P90="Sí",#REF!,#REF!)</f>
        <v>#REF!</v>
      </c>
      <c r="T90" s="55" t="e">
        <f t="shared" si="5"/>
        <v>#REF!</v>
      </c>
      <c r="U90" s="55" t="e">
        <f>C_ODM9[[#This Row],[Plazas]]/$W$10</f>
        <v>#REF!</v>
      </c>
    </row>
    <row r="91" spans="1:21" ht="50" x14ac:dyDescent="0.2">
      <c r="A91" s="50" t="s">
        <v>32</v>
      </c>
      <c r="B91" s="51" t="s">
        <v>33</v>
      </c>
      <c r="C91" s="51" t="s">
        <v>34</v>
      </c>
      <c r="D91" s="50" t="s">
        <v>35</v>
      </c>
      <c r="E91" s="50" t="s">
        <v>136</v>
      </c>
      <c r="F91" s="50" t="s">
        <v>140</v>
      </c>
      <c r="G91" s="50" t="s">
        <v>70</v>
      </c>
      <c r="H91" s="52" t="s">
        <v>43</v>
      </c>
      <c r="I91" s="53" t="s">
        <v>44</v>
      </c>
      <c r="J91" s="54">
        <v>4</v>
      </c>
      <c r="K91" s="70">
        <v>1</v>
      </c>
      <c r="L91" s="55">
        <v>1</v>
      </c>
      <c r="M91" s="70">
        <v>1</v>
      </c>
      <c r="N91" s="50"/>
      <c r="O91" s="55">
        <f t="shared" si="3"/>
        <v>1</v>
      </c>
      <c r="P91" s="55" t="s">
        <v>22</v>
      </c>
      <c r="Q91" s="55" t="e">
        <f>J91*IF(I91="Diaria",#REF!,IF(I91="Quincenal",#REF!,IF(I91="Semestral",#REF!,IF(I91="Trimestral",#REF!,IF(I91="Cuatrimestral",#REF!,IF(I91="Semanal",#REF!,IF(I91="Mensual",#REF!,IF(I91="Anual",#REF!,0))))))))</f>
        <v>#REF!</v>
      </c>
      <c r="R91" s="55" t="e">
        <f t="shared" si="4"/>
        <v>#REF!</v>
      </c>
      <c r="S91" s="55" t="e">
        <f>IF(P91="Sí",#REF!,#REF!)</f>
        <v>#REF!</v>
      </c>
      <c r="T91" s="55" t="e">
        <f t="shared" si="5"/>
        <v>#REF!</v>
      </c>
      <c r="U91" s="55" t="e">
        <f>C_ODM9[[#This Row],[Plazas]]/$W$10</f>
        <v>#REF!</v>
      </c>
    </row>
    <row r="92" spans="1:21" ht="75" hidden="1" x14ac:dyDescent="0.2">
      <c r="A92" s="50" t="s">
        <v>32</v>
      </c>
      <c r="B92" s="51" t="s">
        <v>33</v>
      </c>
      <c r="C92" s="51" t="s">
        <v>34</v>
      </c>
      <c r="D92" s="50" t="s">
        <v>35</v>
      </c>
      <c r="E92" s="50" t="s">
        <v>141</v>
      </c>
      <c r="F92" s="50" t="s">
        <v>142</v>
      </c>
      <c r="G92" s="50" t="s">
        <v>143</v>
      </c>
      <c r="H92" s="52" t="s">
        <v>39</v>
      </c>
      <c r="I92" s="53" t="s">
        <v>44</v>
      </c>
      <c r="J92" s="54">
        <v>2</v>
      </c>
      <c r="K92" s="70">
        <v>4</v>
      </c>
      <c r="L92" s="70">
        <v>8</v>
      </c>
      <c r="M92" s="70">
        <v>12</v>
      </c>
      <c r="N92" s="50"/>
      <c r="O92" s="55">
        <f t="shared" si="3"/>
        <v>8</v>
      </c>
      <c r="P92" s="55" t="s">
        <v>22</v>
      </c>
      <c r="Q92" s="55" t="e">
        <f>J92*IF(I92="Diaria",#REF!,IF(I92="Quincenal",#REF!,IF(I92="Semestral",#REF!,IF(I92="Trimestral",#REF!,IF(I92="Cuatrimestral",#REF!,IF(I92="Semanal",#REF!,IF(I92="Mensual",#REF!,IF(I92="Anual",#REF!,0))))))))</f>
        <v>#REF!</v>
      </c>
      <c r="R92" s="55" t="e">
        <f t="shared" si="4"/>
        <v>#REF!</v>
      </c>
      <c r="S92" s="55" t="e">
        <f>IF(P92="Sí",#REF!,#REF!)</f>
        <v>#REF!</v>
      </c>
      <c r="T92" s="55" t="e">
        <f t="shared" si="5"/>
        <v>#REF!</v>
      </c>
      <c r="U92" s="55" t="e">
        <f>C_ODM9[[#This Row],[Plazas]]/$W$10</f>
        <v>#REF!</v>
      </c>
    </row>
    <row r="93" spans="1:21" ht="75" x14ac:dyDescent="0.2">
      <c r="A93" s="50" t="s">
        <v>32</v>
      </c>
      <c r="B93" s="59" t="s">
        <v>33</v>
      </c>
      <c r="C93" s="51" t="s">
        <v>34</v>
      </c>
      <c r="D93" s="60" t="s">
        <v>35</v>
      </c>
      <c r="E93" s="60" t="s">
        <v>141</v>
      </c>
      <c r="F93" s="60" t="s">
        <v>144</v>
      </c>
      <c r="G93" s="60" t="s">
        <v>143</v>
      </c>
      <c r="H93" s="61" t="s">
        <v>43</v>
      </c>
      <c r="I93" s="62" t="s">
        <v>44</v>
      </c>
      <c r="J93" s="54">
        <v>2</v>
      </c>
      <c r="K93" s="67">
        <v>4</v>
      </c>
      <c r="L93" s="67">
        <v>8</v>
      </c>
      <c r="M93" s="67">
        <v>12</v>
      </c>
      <c r="N93" s="60"/>
      <c r="O93" s="55">
        <f t="shared" si="3"/>
        <v>8</v>
      </c>
      <c r="P93" s="55" t="s">
        <v>22</v>
      </c>
      <c r="Q93" s="55" t="e">
        <f>J93*IF(I93="Diaria",#REF!,IF(I93="Quincenal",#REF!,IF(I93="Semestral",#REF!,IF(I93="Trimestral",#REF!,IF(I93="Cuatrimestral",#REF!,IF(I93="Semanal",#REF!,IF(I93="Mensual",#REF!,IF(I93="Anual",#REF!,0))))))))</f>
        <v>#REF!</v>
      </c>
      <c r="R93" s="55" t="e">
        <f t="shared" si="4"/>
        <v>#REF!</v>
      </c>
      <c r="S93" s="55" t="e">
        <f>IF(P93="Sí",#REF!,#REF!)</f>
        <v>#REF!</v>
      </c>
      <c r="T93" s="55" t="e">
        <f t="shared" si="5"/>
        <v>#REF!</v>
      </c>
      <c r="U93" s="55" t="e">
        <f>C_ODM9[[#This Row],[Plazas]]/$W$10</f>
        <v>#REF!</v>
      </c>
    </row>
    <row r="94" spans="1:21" ht="75" x14ac:dyDescent="0.2">
      <c r="A94" s="50" t="s">
        <v>32</v>
      </c>
      <c r="B94" s="59" t="s">
        <v>33</v>
      </c>
      <c r="C94" s="51" t="s">
        <v>34</v>
      </c>
      <c r="D94" s="60" t="s">
        <v>35</v>
      </c>
      <c r="E94" s="60" t="s">
        <v>141</v>
      </c>
      <c r="F94" s="60" t="s">
        <v>145</v>
      </c>
      <c r="G94" s="60" t="s">
        <v>143</v>
      </c>
      <c r="H94" s="61" t="s">
        <v>43</v>
      </c>
      <c r="I94" s="62" t="s">
        <v>44</v>
      </c>
      <c r="J94" s="54">
        <v>2</v>
      </c>
      <c r="K94" s="67">
        <v>4</v>
      </c>
      <c r="L94" s="67">
        <v>8</v>
      </c>
      <c r="M94" s="67">
        <v>12</v>
      </c>
      <c r="N94" s="60"/>
      <c r="O94" s="55">
        <f t="shared" si="3"/>
        <v>8</v>
      </c>
      <c r="P94" s="55" t="s">
        <v>22</v>
      </c>
      <c r="Q94" s="55" t="e">
        <f>J94*IF(I94="Diaria",#REF!,IF(I94="Quincenal",#REF!,IF(I94="Semestral",#REF!,IF(I94="Trimestral",#REF!,IF(I94="Cuatrimestral",#REF!,IF(I94="Semanal",#REF!,IF(I94="Mensual",#REF!,IF(I94="Anual",#REF!,0))))))))</f>
        <v>#REF!</v>
      </c>
      <c r="R94" s="55" t="e">
        <f t="shared" si="4"/>
        <v>#REF!</v>
      </c>
      <c r="S94" s="55" t="e">
        <f>IF(P94="Sí",#REF!,#REF!)</f>
        <v>#REF!</v>
      </c>
      <c r="T94" s="55" t="e">
        <f t="shared" si="5"/>
        <v>#REF!</v>
      </c>
      <c r="U94" s="55" t="e">
        <f>C_ODM9[[#This Row],[Plazas]]/$W$10</f>
        <v>#REF!</v>
      </c>
    </row>
    <row r="95" spans="1:21" ht="75" hidden="1" x14ac:dyDescent="0.2">
      <c r="A95" s="50" t="s">
        <v>32</v>
      </c>
      <c r="B95" s="51" t="s">
        <v>33</v>
      </c>
      <c r="C95" s="51" t="s">
        <v>34</v>
      </c>
      <c r="D95" s="50" t="s">
        <v>35</v>
      </c>
      <c r="E95" s="50" t="s">
        <v>141</v>
      </c>
      <c r="F95" s="50" t="s">
        <v>146</v>
      </c>
      <c r="G95" s="50" t="s">
        <v>80</v>
      </c>
      <c r="H95" s="52" t="s">
        <v>48</v>
      </c>
      <c r="I95" s="53" t="s">
        <v>44</v>
      </c>
      <c r="J95" s="54">
        <v>2</v>
      </c>
      <c r="K95" s="70">
        <v>6</v>
      </c>
      <c r="L95" s="55">
        <v>8</v>
      </c>
      <c r="M95" s="70">
        <v>10</v>
      </c>
      <c r="N95" s="50"/>
      <c r="O95" s="55">
        <f t="shared" si="3"/>
        <v>8</v>
      </c>
      <c r="P95" s="55" t="s">
        <v>22</v>
      </c>
      <c r="Q95" s="55" t="e">
        <f>J95*IF(I95="Diaria",#REF!,IF(I95="Quincenal",#REF!,IF(I95="Semestral",#REF!,IF(I95="Trimestral",#REF!,IF(I95="Cuatrimestral",#REF!,IF(I95="Semanal",#REF!,IF(I95="Mensual",#REF!,IF(I95="Anual",#REF!,0))))))))</f>
        <v>#REF!</v>
      </c>
      <c r="R95" s="55" t="e">
        <f t="shared" si="4"/>
        <v>#REF!</v>
      </c>
      <c r="S95" s="55" t="e">
        <f>IF(P95="Sí",#REF!,#REF!)</f>
        <v>#REF!</v>
      </c>
      <c r="T95" s="55" t="e">
        <f t="shared" si="5"/>
        <v>#REF!</v>
      </c>
      <c r="U95" s="55" t="e">
        <f>C_ODM9[[#This Row],[Plazas]]/$W$10</f>
        <v>#REF!</v>
      </c>
    </row>
    <row r="96" spans="1:21" ht="75" x14ac:dyDescent="0.2">
      <c r="A96" s="50" t="s">
        <v>32</v>
      </c>
      <c r="B96" s="59" t="s">
        <v>33</v>
      </c>
      <c r="C96" s="51" t="s">
        <v>34</v>
      </c>
      <c r="D96" s="60" t="s">
        <v>35</v>
      </c>
      <c r="E96" s="60" t="s">
        <v>141</v>
      </c>
      <c r="F96" s="60" t="s">
        <v>147</v>
      </c>
      <c r="G96" s="60" t="s">
        <v>80</v>
      </c>
      <c r="H96" s="61" t="s">
        <v>43</v>
      </c>
      <c r="I96" s="62" t="s">
        <v>44</v>
      </c>
      <c r="J96" s="54">
        <v>2</v>
      </c>
      <c r="K96" s="67">
        <v>6</v>
      </c>
      <c r="L96" s="63">
        <v>8</v>
      </c>
      <c r="M96" s="67">
        <v>10</v>
      </c>
      <c r="N96" s="60"/>
      <c r="O96" s="55">
        <f t="shared" si="3"/>
        <v>8</v>
      </c>
      <c r="P96" s="55" t="s">
        <v>22</v>
      </c>
      <c r="Q96" s="55" t="e">
        <f>J96*IF(I96="Diaria",#REF!,IF(I96="Quincenal",#REF!,IF(I96="Semestral",#REF!,IF(I96="Trimestral",#REF!,IF(I96="Cuatrimestral",#REF!,IF(I96="Semanal",#REF!,IF(I96="Mensual",#REF!,IF(I96="Anual",#REF!,0))))))))</f>
        <v>#REF!</v>
      </c>
      <c r="R96" s="55" t="e">
        <f t="shared" si="4"/>
        <v>#REF!</v>
      </c>
      <c r="S96" s="55" t="e">
        <f>IF(P96="Sí",#REF!,#REF!)</f>
        <v>#REF!</v>
      </c>
      <c r="T96" s="55" t="e">
        <f t="shared" si="5"/>
        <v>#REF!</v>
      </c>
      <c r="U96" s="55" t="e">
        <f>C_ODM9[[#This Row],[Plazas]]/$W$10</f>
        <v>#REF!</v>
      </c>
    </row>
    <row r="97" spans="1:21" ht="75" x14ac:dyDescent="0.2">
      <c r="A97" s="50" t="s">
        <v>32</v>
      </c>
      <c r="B97" s="59" t="s">
        <v>33</v>
      </c>
      <c r="C97" s="51" t="s">
        <v>34</v>
      </c>
      <c r="D97" s="60" t="s">
        <v>35</v>
      </c>
      <c r="E97" s="60" t="s">
        <v>141</v>
      </c>
      <c r="F97" s="60" t="s">
        <v>148</v>
      </c>
      <c r="G97" s="60" t="s">
        <v>80</v>
      </c>
      <c r="H97" s="61" t="s">
        <v>43</v>
      </c>
      <c r="I97" s="62" t="s">
        <v>44</v>
      </c>
      <c r="J97" s="54">
        <v>2</v>
      </c>
      <c r="K97" s="67">
        <v>6</v>
      </c>
      <c r="L97" s="63">
        <v>8</v>
      </c>
      <c r="M97" s="67">
        <v>10</v>
      </c>
      <c r="N97" s="60"/>
      <c r="O97" s="55">
        <f t="shared" si="3"/>
        <v>8</v>
      </c>
      <c r="P97" s="55" t="s">
        <v>22</v>
      </c>
      <c r="Q97" s="55" t="e">
        <f>J97*IF(I97="Diaria",#REF!,IF(I97="Quincenal",#REF!,IF(I97="Semestral",#REF!,IF(I97="Trimestral",#REF!,IF(I97="Cuatrimestral",#REF!,IF(I97="Semanal",#REF!,IF(I97="Mensual",#REF!,IF(I97="Anual",#REF!,0))))))))</f>
        <v>#REF!</v>
      </c>
      <c r="R97" s="55" t="e">
        <f t="shared" si="4"/>
        <v>#REF!</v>
      </c>
      <c r="S97" s="55" t="e">
        <f>IF(P97="Sí",#REF!,#REF!)</f>
        <v>#REF!</v>
      </c>
      <c r="T97" s="55" t="e">
        <f t="shared" si="5"/>
        <v>#REF!</v>
      </c>
      <c r="U97" s="55" t="e">
        <f>C_ODM9[[#This Row],[Plazas]]/$W$10</f>
        <v>#REF!</v>
      </c>
    </row>
    <row r="98" spans="1:21" ht="75" x14ac:dyDescent="0.2">
      <c r="A98" s="50" t="s">
        <v>32</v>
      </c>
      <c r="B98" s="59" t="s">
        <v>33</v>
      </c>
      <c r="C98" s="51" t="s">
        <v>34</v>
      </c>
      <c r="D98" s="60" t="s">
        <v>35</v>
      </c>
      <c r="E98" s="60" t="s">
        <v>141</v>
      </c>
      <c r="F98" s="60" t="s">
        <v>149</v>
      </c>
      <c r="G98" s="60" t="s">
        <v>80</v>
      </c>
      <c r="H98" s="61" t="s">
        <v>43</v>
      </c>
      <c r="I98" s="62" t="s">
        <v>44</v>
      </c>
      <c r="J98" s="54">
        <v>2</v>
      </c>
      <c r="K98" s="67">
        <v>6</v>
      </c>
      <c r="L98" s="63">
        <v>8</v>
      </c>
      <c r="M98" s="67">
        <v>10</v>
      </c>
      <c r="N98" s="60"/>
      <c r="O98" s="55">
        <f t="shared" si="3"/>
        <v>8</v>
      </c>
      <c r="P98" s="55" t="s">
        <v>22</v>
      </c>
      <c r="Q98" s="55" t="e">
        <f>J98*IF(I98="Diaria",#REF!,IF(I98="Quincenal",#REF!,IF(I98="Semestral",#REF!,IF(I98="Trimestral",#REF!,IF(I98="Cuatrimestral",#REF!,IF(I98="Semanal",#REF!,IF(I98="Mensual",#REF!,IF(I98="Anual",#REF!,0))))))))</f>
        <v>#REF!</v>
      </c>
      <c r="R98" s="55" t="e">
        <f t="shared" si="4"/>
        <v>#REF!</v>
      </c>
      <c r="S98" s="55" t="e">
        <f>IF(P98="Sí",#REF!,#REF!)</f>
        <v>#REF!</v>
      </c>
      <c r="T98" s="55" t="e">
        <f t="shared" si="5"/>
        <v>#REF!</v>
      </c>
      <c r="U98" s="55" t="e">
        <f>C_ODM9[[#This Row],[Plazas]]/$W$10</f>
        <v>#REF!</v>
      </c>
    </row>
    <row r="99" spans="1:21" ht="75" hidden="1" x14ac:dyDescent="0.2">
      <c r="A99" s="50" t="s">
        <v>32</v>
      </c>
      <c r="B99" s="51" t="s">
        <v>33</v>
      </c>
      <c r="C99" s="51" t="s">
        <v>34</v>
      </c>
      <c r="D99" s="50" t="s">
        <v>35</v>
      </c>
      <c r="E99" s="50" t="s">
        <v>141</v>
      </c>
      <c r="F99" s="50" t="s">
        <v>150</v>
      </c>
      <c r="G99" s="50" t="s">
        <v>80</v>
      </c>
      <c r="H99" s="52" t="s">
        <v>48</v>
      </c>
      <c r="I99" s="53" t="s">
        <v>44</v>
      </c>
      <c r="J99" s="54">
        <v>2</v>
      </c>
      <c r="K99" s="70">
        <v>2</v>
      </c>
      <c r="L99" s="55">
        <v>3</v>
      </c>
      <c r="M99" s="70">
        <v>6</v>
      </c>
      <c r="N99" s="50"/>
      <c r="O99" s="55">
        <f t="shared" si="3"/>
        <v>3.3333333333333335</v>
      </c>
      <c r="P99" s="55" t="s">
        <v>22</v>
      </c>
      <c r="Q99" s="55" t="e">
        <f>J99*IF(I99="Diaria",#REF!,IF(I99="Quincenal",#REF!,IF(I99="Semestral",#REF!,IF(I99="Trimestral",#REF!,IF(I99="Cuatrimestral",#REF!,IF(I99="Semanal",#REF!,IF(I99="Mensual",#REF!,IF(I99="Anual",#REF!,0))))))))</f>
        <v>#REF!</v>
      </c>
      <c r="R99" s="55" t="e">
        <f t="shared" si="4"/>
        <v>#REF!</v>
      </c>
      <c r="S99" s="55" t="e">
        <f>IF(P99="Sí",#REF!,#REF!)</f>
        <v>#REF!</v>
      </c>
      <c r="T99" s="55" t="e">
        <f t="shared" si="5"/>
        <v>#REF!</v>
      </c>
      <c r="U99" s="55" t="e">
        <f>C_ODM9[[#This Row],[Plazas]]/$W$10</f>
        <v>#REF!</v>
      </c>
    </row>
    <row r="100" spans="1:21" ht="75" x14ac:dyDescent="0.2">
      <c r="A100" s="50" t="s">
        <v>32</v>
      </c>
      <c r="B100" s="59" t="s">
        <v>33</v>
      </c>
      <c r="C100" s="51" t="s">
        <v>34</v>
      </c>
      <c r="D100" s="60" t="s">
        <v>35</v>
      </c>
      <c r="E100" s="60" t="s">
        <v>141</v>
      </c>
      <c r="F100" s="60" t="s">
        <v>151</v>
      </c>
      <c r="G100" s="60" t="s">
        <v>80</v>
      </c>
      <c r="H100" s="61" t="s">
        <v>43</v>
      </c>
      <c r="I100" s="62" t="s">
        <v>44</v>
      </c>
      <c r="J100" s="54">
        <v>2</v>
      </c>
      <c r="K100" s="67">
        <v>2</v>
      </c>
      <c r="L100" s="63">
        <v>3</v>
      </c>
      <c r="M100" s="67">
        <v>6</v>
      </c>
      <c r="N100" s="60"/>
      <c r="O100" s="55">
        <f t="shared" si="3"/>
        <v>3.3333333333333335</v>
      </c>
      <c r="P100" s="55" t="s">
        <v>22</v>
      </c>
      <c r="Q100" s="55" t="e">
        <f>J100*IF(I100="Diaria",#REF!,IF(I100="Quincenal",#REF!,IF(I100="Semestral",#REF!,IF(I100="Trimestral",#REF!,IF(I100="Cuatrimestral",#REF!,IF(I100="Semanal",#REF!,IF(I100="Mensual",#REF!,IF(I100="Anual",#REF!,0))))))))</f>
        <v>#REF!</v>
      </c>
      <c r="R100" s="55" t="e">
        <f t="shared" si="4"/>
        <v>#REF!</v>
      </c>
      <c r="S100" s="55" t="e">
        <f>IF(P100="Sí",#REF!,#REF!)</f>
        <v>#REF!</v>
      </c>
      <c r="T100" s="55" t="e">
        <f t="shared" si="5"/>
        <v>#REF!</v>
      </c>
      <c r="U100" s="55" t="e">
        <f>C_ODM9[[#This Row],[Plazas]]/$W$10</f>
        <v>#REF!</v>
      </c>
    </row>
    <row r="101" spans="1:21" ht="75" x14ac:dyDescent="0.2">
      <c r="A101" s="50" t="s">
        <v>32</v>
      </c>
      <c r="B101" s="59" t="s">
        <v>33</v>
      </c>
      <c r="C101" s="51" t="s">
        <v>34</v>
      </c>
      <c r="D101" s="60" t="s">
        <v>35</v>
      </c>
      <c r="E101" s="60" t="s">
        <v>141</v>
      </c>
      <c r="F101" s="60" t="s">
        <v>152</v>
      </c>
      <c r="G101" s="60" t="s">
        <v>80</v>
      </c>
      <c r="H101" s="61" t="s">
        <v>43</v>
      </c>
      <c r="I101" s="62" t="s">
        <v>44</v>
      </c>
      <c r="J101" s="54">
        <v>2</v>
      </c>
      <c r="K101" s="67">
        <v>2</v>
      </c>
      <c r="L101" s="63">
        <v>3</v>
      </c>
      <c r="M101" s="67">
        <v>6</v>
      </c>
      <c r="N101" s="60"/>
      <c r="O101" s="55">
        <f t="shared" si="3"/>
        <v>3.3333333333333335</v>
      </c>
      <c r="P101" s="55" t="s">
        <v>22</v>
      </c>
      <c r="Q101" s="55" t="e">
        <f>J101*IF(I101="Diaria",#REF!,IF(I101="Quincenal",#REF!,IF(I101="Semestral",#REF!,IF(I101="Trimestral",#REF!,IF(I101="Cuatrimestral",#REF!,IF(I101="Semanal",#REF!,IF(I101="Mensual",#REF!,IF(I101="Anual",#REF!,0))))))))</f>
        <v>#REF!</v>
      </c>
      <c r="R101" s="55" t="e">
        <f t="shared" si="4"/>
        <v>#REF!</v>
      </c>
      <c r="S101" s="55" t="e">
        <f>IF(P101="Sí",#REF!,#REF!)</f>
        <v>#REF!</v>
      </c>
      <c r="T101" s="55" t="e">
        <f t="shared" si="5"/>
        <v>#REF!</v>
      </c>
      <c r="U101" s="55" t="e">
        <f>C_ODM9[[#This Row],[Plazas]]/$W$10</f>
        <v>#REF!</v>
      </c>
    </row>
    <row r="102" spans="1:21" ht="75" x14ac:dyDescent="0.2">
      <c r="A102" s="50" t="s">
        <v>32</v>
      </c>
      <c r="B102" s="59" t="s">
        <v>33</v>
      </c>
      <c r="C102" s="51" t="s">
        <v>34</v>
      </c>
      <c r="D102" s="60" t="s">
        <v>35</v>
      </c>
      <c r="E102" s="60" t="s">
        <v>141</v>
      </c>
      <c r="F102" s="60" t="s">
        <v>153</v>
      </c>
      <c r="G102" s="60" t="s">
        <v>80</v>
      </c>
      <c r="H102" s="61" t="s">
        <v>43</v>
      </c>
      <c r="I102" s="62" t="s">
        <v>44</v>
      </c>
      <c r="J102" s="54">
        <v>2</v>
      </c>
      <c r="K102" s="67">
        <v>2</v>
      </c>
      <c r="L102" s="63">
        <v>3</v>
      </c>
      <c r="M102" s="67">
        <v>6</v>
      </c>
      <c r="N102" s="60"/>
      <c r="O102" s="55">
        <f t="shared" si="3"/>
        <v>3.3333333333333335</v>
      </c>
      <c r="P102" s="55" t="s">
        <v>22</v>
      </c>
      <c r="Q102" s="55" t="e">
        <f>J102*IF(I102="Diaria",#REF!,IF(I102="Quincenal",#REF!,IF(I102="Semestral",#REF!,IF(I102="Trimestral",#REF!,IF(I102="Cuatrimestral",#REF!,IF(I102="Semanal",#REF!,IF(I102="Mensual",#REF!,IF(I102="Anual",#REF!,0))))))))</f>
        <v>#REF!</v>
      </c>
      <c r="R102" s="55" t="e">
        <f t="shared" si="4"/>
        <v>#REF!</v>
      </c>
      <c r="S102" s="55" t="e">
        <f>IF(P102="Sí",#REF!,#REF!)</f>
        <v>#REF!</v>
      </c>
      <c r="T102" s="55" t="e">
        <f t="shared" si="5"/>
        <v>#REF!</v>
      </c>
      <c r="U102" s="55" t="e">
        <f>C_ODM9[[#This Row],[Plazas]]/$W$10</f>
        <v>#REF!</v>
      </c>
    </row>
    <row r="103" spans="1:21" ht="75" x14ac:dyDescent="0.2">
      <c r="A103" s="50" t="s">
        <v>32</v>
      </c>
      <c r="B103" s="51" t="s">
        <v>33</v>
      </c>
      <c r="C103" s="51" t="s">
        <v>34</v>
      </c>
      <c r="D103" s="50" t="s">
        <v>35</v>
      </c>
      <c r="E103" s="50" t="s">
        <v>141</v>
      </c>
      <c r="F103" s="50" t="s">
        <v>154</v>
      </c>
      <c r="G103" s="50" t="s">
        <v>53</v>
      </c>
      <c r="H103" s="52" t="s">
        <v>43</v>
      </c>
      <c r="I103" s="53" t="s">
        <v>44</v>
      </c>
      <c r="J103" s="54">
        <v>1</v>
      </c>
      <c r="K103" s="55">
        <v>4</v>
      </c>
      <c r="L103" s="55">
        <v>8</v>
      </c>
      <c r="M103" s="55">
        <v>10</v>
      </c>
      <c r="N103" s="50"/>
      <c r="O103" s="55">
        <f t="shared" si="3"/>
        <v>7.666666666666667</v>
      </c>
      <c r="P103" s="55" t="s">
        <v>22</v>
      </c>
      <c r="Q103" s="55" t="e">
        <f>J103*IF(I103="Diaria",#REF!,IF(I103="Quincenal",#REF!,IF(I103="Semestral",#REF!,IF(I103="Trimestral",#REF!,IF(I103="Cuatrimestral",#REF!,IF(I103="Semanal",#REF!,IF(I103="Mensual",#REF!,IF(I103="Anual",#REF!,0))))))))</f>
        <v>#REF!</v>
      </c>
      <c r="R103" s="55" t="e">
        <f t="shared" si="4"/>
        <v>#REF!</v>
      </c>
      <c r="S103" s="55" t="e">
        <f>IF(P103="Sí",#REF!,#REF!)</f>
        <v>#REF!</v>
      </c>
      <c r="T103" s="55" t="e">
        <f t="shared" si="5"/>
        <v>#REF!</v>
      </c>
      <c r="U103" s="55" t="e">
        <f>C_ODM9[[#This Row],[Plazas]]/$W$10</f>
        <v>#REF!</v>
      </c>
    </row>
    <row r="104" spans="1:21" ht="75" x14ac:dyDescent="0.2">
      <c r="A104" s="50" t="s">
        <v>32</v>
      </c>
      <c r="B104" s="59" t="s">
        <v>33</v>
      </c>
      <c r="C104" s="51" t="s">
        <v>34</v>
      </c>
      <c r="D104" s="60" t="s">
        <v>35</v>
      </c>
      <c r="E104" s="60" t="s">
        <v>141</v>
      </c>
      <c r="F104" s="60" t="s">
        <v>155</v>
      </c>
      <c r="G104" s="60" t="s">
        <v>53</v>
      </c>
      <c r="H104" s="61" t="s">
        <v>43</v>
      </c>
      <c r="I104" s="62" t="s">
        <v>44</v>
      </c>
      <c r="J104" s="54">
        <v>1</v>
      </c>
      <c r="K104" s="63">
        <v>4</v>
      </c>
      <c r="L104" s="63">
        <v>8</v>
      </c>
      <c r="M104" s="63">
        <v>10</v>
      </c>
      <c r="N104" s="60"/>
      <c r="O104" s="55">
        <f t="shared" si="3"/>
        <v>7.666666666666667</v>
      </c>
      <c r="P104" s="55" t="s">
        <v>22</v>
      </c>
      <c r="Q104" s="55" t="e">
        <f>J104*IF(I104="Diaria",#REF!,IF(I104="Quincenal",#REF!,IF(I104="Semestral",#REF!,IF(I104="Trimestral",#REF!,IF(I104="Cuatrimestral",#REF!,IF(I104="Semanal",#REF!,IF(I104="Mensual",#REF!,IF(I104="Anual",#REF!,0))))))))</f>
        <v>#REF!</v>
      </c>
      <c r="R104" s="55" t="e">
        <f t="shared" si="4"/>
        <v>#REF!</v>
      </c>
      <c r="S104" s="55" t="e">
        <f>IF(P104="Sí",#REF!,#REF!)</f>
        <v>#REF!</v>
      </c>
      <c r="T104" s="55" t="e">
        <f t="shared" si="5"/>
        <v>#REF!</v>
      </c>
      <c r="U104" s="55" t="e">
        <f>C_ODM9[[#This Row],[Plazas]]/$W$10</f>
        <v>#REF!</v>
      </c>
    </row>
    <row r="105" spans="1:21" ht="75" x14ac:dyDescent="0.2">
      <c r="A105" s="50" t="s">
        <v>32</v>
      </c>
      <c r="B105" s="59" t="s">
        <v>33</v>
      </c>
      <c r="C105" s="51" t="s">
        <v>34</v>
      </c>
      <c r="D105" s="60" t="s">
        <v>35</v>
      </c>
      <c r="E105" s="60" t="s">
        <v>141</v>
      </c>
      <c r="F105" s="60" t="s">
        <v>156</v>
      </c>
      <c r="G105" s="60" t="s">
        <v>53</v>
      </c>
      <c r="H105" s="61" t="s">
        <v>43</v>
      </c>
      <c r="I105" s="62" t="s">
        <v>44</v>
      </c>
      <c r="J105" s="54">
        <v>1</v>
      </c>
      <c r="K105" s="63">
        <v>4</v>
      </c>
      <c r="L105" s="63">
        <v>8</v>
      </c>
      <c r="M105" s="63">
        <v>10</v>
      </c>
      <c r="N105" s="60"/>
      <c r="O105" s="55">
        <f t="shared" si="3"/>
        <v>7.666666666666667</v>
      </c>
      <c r="P105" s="55" t="s">
        <v>22</v>
      </c>
      <c r="Q105" s="55" t="e">
        <f>J105*IF(I105="Diaria",#REF!,IF(I105="Quincenal",#REF!,IF(I105="Semestral",#REF!,IF(I105="Trimestral",#REF!,IF(I105="Cuatrimestral",#REF!,IF(I105="Semanal",#REF!,IF(I105="Mensual",#REF!,IF(I105="Anual",#REF!,0))))))))</f>
        <v>#REF!</v>
      </c>
      <c r="R105" s="55" t="e">
        <f t="shared" si="4"/>
        <v>#REF!</v>
      </c>
      <c r="S105" s="55" t="e">
        <f>IF(P105="Sí",#REF!,#REF!)</f>
        <v>#REF!</v>
      </c>
      <c r="T105" s="55" t="e">
        <f t="shared" si="5"/>
        <v>#REF!</v>
      </c>
      <c r="U105" s="55" t="e">
        <f>C_ODM9[[#This Row],[Plazas]]/$W$10</f>
        <v>#REF!</v>
      </c>
    </row>
    <row r="106" spans="1:21" ht="75" x14ac:dyDescent="0.2">
      <c r="A106" s="50" t="s">
        <v>32</v>
      </c>
      <c r="B106" s="59" t="s">
        <v>33</v>
      </c>
      <c r="C106" s="51" t="s">
        <v>34</v>
      </c>
      <c r="D106" s="60" t="s">
        <v>35</v>
      </c>
      <c r="E106" s="60" t="s">
        <v>141</v>
      </c>
      <c r="F106" s="60" t="s">
        <v>157</v>
      </c>
      <c r="G106" s="60" t="s">
        <v>53</v>
      </c>
      <c r="H106" s="61" t="s">
        <v>43</v>
      </c>
      <c r="I106" s="62" t="s">
        <v>44</v>
      </c>
      <c r="J106" s="54">
        <v>1</v>
      </c>
      <c r="K106" s="63">
        <v>4</v>
      </c>
      <c r="L106" s="63">
        <v>8</v>
      </c>
      <c r="M106" s="63">
        <v>10</v>
      </c>
      <c r="N106" s="60"/>
      <c r="O106" s="55">
        <f t="shared" si="3"/>
        <v>7.666666666666667</v>
      </c>
      <c r="P106" s="55" t="s">
        <v>22</v>
      </c>
      <c r="Q106" s="55" t="e">
        <f>J106*IF(I106="Diaria",#REF!,IF(I106="Quincenal",#REF!,IF(I106="Semestral",#REF!,IF(I106="Trimestral",#REF!,IF(I106="Cuatrimestral",#REF!,IF(I106="Semanal",#REF!,IF(I106="Mensual",#REF!,IF(I106="Anual",#REF!,0))))))))</f>
        <v>#REF!</v>
      </c>
      <c r="R106" s="55" t="e">
        <f t="shared" si="4"/>
        <v>#REF!</v>
      </c>
      <c r="S106" s="55" t="e">
        <f>IF(P106="Sí",#REF!,#REF!)</f>
        <v>#REF!</v>
      </c>
      <c r="T106" s="55" t="e">
        <f t="shared" si="5"/>
        <v>#REF!</v>
      </c>
      <c r="U106" s="55" t="e">
        <f>C_ODM9[[#This Row],[Plazas]]/$W$10</f>
        <v>#REF!</v>
      </c>
    </row>
    <row r="107" spans="1:21" ht="75" hidden="1" x14ac:dyDescent="0.2">
      <c r="A107" s="50" t="s">
        <v>32</v>
      </c>
      <c r="B107" s="51" t="s">
        <v>33</v>
      </c>
      <c r="C107" s="51" t="s">
        <v>34</v>
      </c>
      <c r="D107" s="50" t="s">
        <v>35</v>
      </c>
      <c r="E107" s="50" t="s">
        <v>141</v>
      </c>
      <c r="F107" s="50" t="s">
        <v>158</v>
      </c>
      <c r="G107" s="50" t="s">
        <v>53</v>
      </c>
      <c r="H107" s="52" t="s">
        <v>48</v>
      </c>
      <c r="I107" s="53" t="s">
        <v>44</v>
      </c>
      <c r="J107" s="54">
        <v>3</v>
      </c>
      <c r="K107" s="55">
        <v>2</v>
      </c>
      <c r="L107" s="55">
        <v>2</v>
      </c>
      <c r="M107" s="55">
        <v>3</v>
      </c>
      <c r="N107" s="50"/>
      <c r="O107" s="55">
        <f t="shared" si="3"/>
        <v>2.1666666666666665</v>
      </c>
      <c r="P107" s="55" t="s">
        <v>22</v>
      </c>
      <c r="Q107" s="55" t="e">
        <f>J107*IF(I107="Diaria",#REF!,IF(I107="Quincenal",#REF!,IF(I107="Semestral",#REF!,IF(I107="Trimestral",#REF!,IF(I107="Cuatrimestral",#REF!,IF(I107="Semanal",#REF!,IF(I107="Mensual",#REF!,IF(I107="Anual",#REF!,0))))))))</f>
        <v>#REF!</v>
      </c>
      <c r="R107" s="55" t="e">
        <f t="shared" si="4"/>
        <v>#REF!</v>
      </c>
      <c r="S107" s="55" t="e">
        <f>IF(P107="Sí",#REF!,#REF!)</f>
        <v>#REF!</v>
      </c>
      <c r="T107" s="55" t="e">
        <f t="shared" si="5"/>
        <v>#REF!</v>
      </c>
      <c r="U107" s="55" t="e">
        <f>C_ODM9[[#This Row],[Plazas]]/$W$10</f>
        <v>#REF!</v>
      </c>
    </row>
    <row r="108" spans="1:21" ht="75" hidden="1" x14ac:dyDescent="0.2">
      <c r="A108" s="50" t="s">
        <v>32</v>
      </c>
      <c r="B108" s="59" t="s">
        <v>33</v>
      </c>
      <c r="C108" s="51" t="s">
        <v>34</v>
      </c>
      <c r="D108" s="60" t="s">
        <v>35</v>
      </c>
      <c r="E108" s="60" t="s">
        <v>141</v>
      </c>
      <c r="F108" s="60" t="s">
        <v>159</v>
      </c>
      <c r="G108" s="60" t="s">
        <v>53</v>
      </c>
      <c r="H108" s="61" t="s">
        <v>48</v>
      </c>
      <c r="I108" s="62" t="s">
        <v>44</v>
      </c>
      <c r="J108" s="54">
        <v>3</v>
      </c>
      <c r="K108" s="63">
        <v>2</v>
      </c>
      <c r="L108" s="63">
        <v>2</v>
      </c>
      <c r="M108" s="63">
        <v>3</v>
      </c>
      <c r="N108" s="60"/>
      <c r="O108" s="55">
        <f t="shared" si="3"/>
        <v>2.1666666666666665</v>
      </c>
      <c r="P108" s="55" t="s">
        <v>22</v>
      </c>
      <c r="Q108" s="55" t="e">
        <f>J108*IF(I108="Diaria",#REF!,IF(I108="Quincenal",#REF!,IF(I108="Semestral",#REF!,IF(I108="Trimestral",#REF!,IF(I108="Cuatrimestral",#REF!,IF(I108="Semanal",#REF!,IF(I108="Mensual",#REF!,IF(I108="Anual",#REF!,0))))))))</f>
        <v>#REF!</v>
      </c>
      <c r="R108" s="55" t="e">
        <f t="shared" si="4"/>
        <v>#REF!</v>
      </c>
      <c r="S108" s="55" t="e">
        <f>IF(P108="Sí",#REF!,#REF!)</f>
        <v>#REF!</v>
      </c>
      <c r="T108" s="55" t="e">
        <f t="shared" si="5"/>
        <v>#REF!</v>
      </c>
      <c r="U108" s="55" t="e">
        <f>C_ODM9[[#This Row],[Plazas]]/$W$10</f>
        <v>#REF!</v>
      </c>
    </row>
    <row r="109" spans="1:21" ht="75" hidden="1" x14ac:dyDescent="0.2">
      <c r="A109" s="50" t="s">
        <v>32</v>
      </c>
      <c r="B109" s="59" t="s">
        <v>33</v>
      </c>
      <c r="C109" s="51" t="s">
        <v>34</v>
      </c>
      <c r="D109" s="60" t="s">
        <v>35</v>
      </c>
      <c r="E109" s="60" t="s">
        <v>141</v>
      </c>
      <c r="F109" s="60" t="s">
        <v>160</v>
      </c>
      <c r="G109" s="60" t="s">
        <v>53</v>
      </c>
      <c r="H109" s="61" t="s">
        <v>48</v>
      </c>
      <c r="I109" s="62" t="s">
        <v>44</v>
      </c>
      <c r="J109" s="54">
        <v>3</v>
      </c>
      <c r="K109" s="63">
        <v>2</v>
      </c>
      <c r="L109" s="63">
        <v>2</v>
      </c>
      <c r="M109" s="63">
        <v>3</v>
      </c>
      <c r="N109" s="60"/>
      <c r="O109" s="55">
        <f t="shared" si="3"/>
        <v>2.1666666666666665</v>
      </c>
      <c r="P109" s="55" t="s">
        <v>22</v>
      </c>
      <c r="Q109" s="55" t="e">
        <f>J109*IF(I109="Diaria",#REF!,IF(I109="Quincenal",#REF!,IF(I109="Semestral",#REF!,IF(I109="Trimestral",#REF!,IF(I109="Cuatrimestral",#REF!,IF(I109="Semanal",#REF!,IF(I109="Mensual",#REF!,IF(I109="Anual",#REF!,0))))))))</f>
        <v>#REF!</v>
      </c>
      <c r="R109" s="55" t="e">
        <f t="shared" si="4"/>
        <v>#REF!</v>
      </c>
      <c r="S109" s="55" t="e">
        <f>IF(P109="Sí",#REF!,#REF!)</f>
        <v>#REF!</v>
      </c>
      <c r="T109" s="55" t="e">
        <f t="shared" si="5"/>
        <v>#REF!</v>
      </c>
      <c r="U109" s="55" t="e">
        <f>C_ODM9[[#This Row],[Plazas]]/$W$10</f>
        <v>#REF!</v>
      </c>
    </row>
    <row r="110" spans="1:21" ht="75" hidden="1" x14ac:dyDescent="0.2">
      <c r="A110" s="50" t="s">
        <v>32</v>
      </c>
      <c r="B110" s="59" t="s">
        <v>33</v>
      </c>
      <c r="C110" s="51" t="s">
        <v>34</v>
      </c>
      <c r="D110" s="60" t="s">
        <v>35</v>
      </c>
      <c r="E110" s="60" t="s">
        <v>141</v>
      </c>
      <c r="F110" s="60" t="s">
        <v>161</v>
      </c>
      <c r="G110" s="60" t="s">
        <v>53</v>
      </c>
      <c r="H110" s="61" t="s">
        <v>48</v>
      </c>
      <c r="I110" s="62" t="s">
        <v>44</v>
      </c>
      <c r="J110" s="54">
        <v>3</v>
      </c>
      <c r="K110" s="63">
        <v>2</v>
      </c>
      <c r="L110" s="63">
        <v>2</v>
      </c>
      <c r="M110" s="63">
        <v>3</v>
      </c>
      <c r="N110" s="60"/>
      <c r="O110" s="55">
        <f t="shared" si="3"/>
        <v>2.1666666666666665</v>
      </c>
      <c r="P110" s="55" t="s">
        <v>22</v>
      </c>
      <c r="Q110" s="55" t="e">
        <f>J110*IF(I110="Diaria",#REF!,IF(I110="Quincenal",#REF!,IF(I110="Semestral",#REF!,IF(I110="Trimestral",#REF!,IF(I110="Cuatrimestral",#REF!,IF(I110="Semanal",#REF!,IF(I110="Mensual",#REF!,IF(I110="Anual",#REF!,0))))))))</f>
        <v>#REF!</v>
      </c>
      <c r="R110" s="55" t="e">
        <f t="shared" si="4"/>
        <v>#REF!</v>
      </c>
      <c r="S110" s="55" t="e">
        <f>IF(P110="Sí",#REF!,#REF!)</f>
        <v>#REF!</v>
      </c>
      <c r="T110" s="55" t="e">
        <f t="shared" si="5"/>
        <v>#REF!</v>
      </c>
      <c r="U110" s="55" t="e">
        <f>C_ODM9[[#This Row],[Plazas]]/$W$10</f>
        <v>#REF!</v>
      </c>
    </row>
    <row r="111" spans="1:21" ht="50" hidden="1" x14ac:dyDescent="0.2">
      <c r="A111" s="50" t="s">
        <v>32</v>
      </c>
      <c r="B111" s="51" t="s">
        <v>33</v>
      </c>
      <c r="C111" s="51" t="s">
        <v>34</v>
      </c>
      <c r="D111" s="50" t="s">
        <v>35</v>
      </c>
      <c r="E111" s="50" t="s">
        <v>162</v>
      </c>
      <c r="F111" s="50" t="s">
        <v>163</v>
      </c>
      <c r="G111" s="50" t="s">
        <v>80</v>
      </c>
      <c r="H111" s="52" t="s">
        <v>48</v>
      </c>
      <c r="I111" s="53" t="s">
        <v>44</v>
      </c>
      <c r="J111" s="54">
        <v>1.5</v>
      </c>
      <c r="K111" s="55">
        <v>80</v>
      </c>
      <c r="L111" s="55">
        <v>100</v>
      </c>
      <c r="M111" s="55">
        <v>120</v>
      </c>
      <c r="N111" s="50"/>
      <c r="O111" s="55">
        <f t="shared" si="3"/>
        <v>100</v>
      </c>
      <c r="P111" s="55" t="s">
        <v>22</v>
      </c>
      <c r="Q111" s="55" t="e">
        <f>J111*IF(I111="Diaria",#REF!,IF(I111="Quincenal",#REF!,IF(I111="Semestral",#REF!,IF(I111="Trimestral",#REF!,IF(I111="Cuatrimestral",#REF!,IF(I111="Semanal",#REF!,IF(I111="Mensual",#REF!,IF(I111="Anual",#REF!,0))))))))</f>
        <v>#REF!</v>
      </c>
      <c r="R111" s="55" t="e">
        <f t="shared" si="4"/>
        <v>#REF!</v>
      </c>
      <c r="S111" s="55" t="e">
        <f>IF(P111="Sí",#REF!,#REF!)</f>
        <v>#REF!</v>
      </c>
      <c r="T111" s="55" t="e">
        <f t="shared" si="5"/>
        <v>#REF!</v>
      </c>
      <c r="U111" s="55" t="e">
        <f>C_ODM9[[#This Row],[Plazas]]/$W$10</f>
        <v>#REF!</v>
      </c>
    </row>
    <row r="112" spans="1:21" ht="50" x14ac:dyDescent="0.2">
      <c r="A112" s="50" t="s">
        <v>32</v>
      </c>
      <c r="B112" s="59" t="s">
        <v>33</v>
      </c>
      <c r="C112" s="51" t="s">
        <v>34</v>
      </c>
      <c r="D112" s="60" t="s">
        <v>35</v>
      </c>
      <c r="E112" s="60" t="s">
        <v>162</v>
      </c>
      <c r="F112" s="60" t="s">
        <v>164</v>
      </c>
      <c r="G112" s="60" t="s">
        <v>80</v>
      </c>
      <c r="H112" s="61" t="s">
        <v>43</v>
      </c>
      <c r="I112" s="62" t="s">
        <v>44</v>
      </c>
      <c r="J112" s="54">
        <v>1.5</v>
      </c>
      <c r="K112" s="63">
        <v>80</v>
      </c>
      <c r="L112" s="63">
        <v>100</v>
      </c>
      <c r="M112" s="63">
        <v>120</v>
      </c>
      <c r="N112" s="60"/>
      <c r="O112" s="55">
        <f t="shared" si="3"/>
        <v>100</v>
      </c>
      <c r="P112" s="55" t="s">
        <v>22</v>
      </c>
      <c r="Q112" s="55" t="e">
        <f>J112*IF(I112="Diaria",#REF!,IF(I112="Quincenal",#REF!,IF(I112="Semestral",#REF!,IF(I112="Trimestral",#REF!,IF(I112="Cuatrimestral",#REF!,IF(I112="Semanal",#REF!,IF(I112="Mensual",#REF!,IF(I112="Anual",#REF!,0))))))))</f>
        <v>#REF!</v>
      </c>
      <c r="R112" s="55" t="e">
        <f t="shared" si="4"/>
        <v>#REF!</v>
      </c>
      <c r="S112" s="55" t="e">
        <f>IF(P112="Sí",#REF!,#REF!)</f>
        <v>#REF!</v>
      </c>
      <c r="T112" s="55" t="e">
        <f t="shared" si="5"/>
        <v>#REF!</v>
      </c>
      <c r="U112" s="55" t="e">
        <f>C_ODM9[[#This Row],[Plazas]]/$W$10</f>
        <v>#REF!</v>
      </c>
    </row>
    <row r="113" spans="1:21" ht="50" x14ac:dyDescent="0.2">
      <c r="A113" s="50" t="s">
        <v>32</v>
      </c>
      <c r="B113" s="59" t="s">
        <v>33</v>
      </c>
      <c r="C113" s="51" t="s">
        <v>34</v>
      </c>
      <c r="D113" s="60" t="s">
        <v>35</v>
      </c>
      <c r="E113" s="60" t="s">
        <v>162</v>
      </c>
      <c r="F113" s="60" t="s">
        <v>165</v>
      </c>
      <c r="G113" s="60" t="s">
        <v>80</v>
      </c>
      <c r="H113" s="61" t="s">
        <v>43</v>
      </c>
      <c r="I113" s="62" t="s">
        <v>44</v>
      </c>
      <c r="J113" s="54">
        <v>1.5</v>
      </c>
      <c r="K113" s="63">
        <v>80</v>
      </c>
      <c r="L113" s="63">
        <v>100</v>
      </c>
      <c r="M113" s="63">
        <v>120</v>
      </c>
      <c r="N113" s="60"/>
      <c r="O113" s="55">
        <f t="shared" si="3"/>
        <v>100</v>
      </c>
      <c r="P113" s="55" t="s">
        <v>22</v>
      </c>
      <c r="Q113" s="55" t="e">
        <f>J113*IF(I113="Diaria",#REF!,IF(I113="Quincenal",#REF!,IF(I113="Semestral",#REF!,IF(I113="Trimestral",#REF!,IF(I113="Cuatrimestral",#REF!,IF(I113="Semanal",#REF!,IF(I113="Mensual",#REF!,IF(I113="Anual",#REF!,0))))))))</f>
        <v>#REF!</v>
      </c>
      <c r="R113" s="55" t="e">
        <f t="shared" si="4"/>
        <v>#REF!</v>
      </c>
      <c r="S113" s="55" t="e">
        <f>IF(P113="Sí",#REF!,#REF!)</f>
        <v>#REF!</v>
      </c>
      <c r="T113" s="55" t="e">
        <f t="shared" si="5"/>
        <v>#REF!</v>
      </c>
      <c r="U113" s="55" t="e">
        <f>C_ODM9[[#This Row],[Plazas]]/$W$10</f>
        <v>#REF!</v>
      </c>
    </row>
    <row r="114" spans="1:21" ht="50" x14ac:dyDescent="0.2">
      <c r="A114" s="50" t="s">
        <v>32</v>
      </c>
      <c r="B114" s="59" t="s">
        <v>33</v>
      </c>
      <c r="C114" s="51" t="s">
        <v>34</v>
      </c>
      <c r="D114" s="60" t="s">
        <v>35</v>
      </c>
      <c r="E114" s="60" t="s">
        <v>162</v>
      </c>
      <c r="F114" s="60" t="s">
        <v>166</v>
      </c>
      <c r="G114" s="60" t="s">
        <v>80</v>
      </c>
      <c r="H114" s="61" t="s">
        <v>43</v>
      </c>
      <c r="I114" s="62" t="s">
        <v>44</v>
      </c>
      <c r="J114" s="54">
        <v>1.5</v>
      </c>
      <c r="K114" s="63">
        <v>80</v>
      </c>
      <c r="L114" s="63">
        <v>100</v>
      </c>
      <c r="M114" s="63">
        <v>120</v>
      </c>
      <c r="N114" s="60"/>
      <c r="O114" s="55">
        <f t="shared" si="3"/>
        <v>100</v>
      </c>
      <c r="P114" s="55" t="s">
        <v>22</v>
      </c>
      <c r="Q114" s="55" t="e">
        <f>J114*IF(I114="Diaria",#REF!,IF(I114="Quincenal",#REF!,IF(I114="Semestral",#REF!,IF(I114="Trimestral",#REF!,IF(I114="Cuatrimestral",#REF!,IF(I114="Semanal",#REF!,IF(I114="Mensual",#REF!,IF(I114="Anual",#REF!,0))))))))</f>
        <v>#REF!</v>
      </c>
      <c r="R114" s="55" t="e">
        <f t="shared" si="4"/>
        <v>#REF!</v>
      </c>
      <c r="S114" s="55" t="e">
        <f>IF(P114="Sí",#REF!,#REF!)</f>
        <v>#REF!</v>
      </c>
      <c r="T114" s="55" t="e">
        <f t="shared" si="5"/>
        <v>#REF!</v>
      </c>
      <c r="U114" s="55" t="e">
        <f>C_ODM9[[#This Row],[Plazas]]/$W$10</f>
        <v>#REF!</v>
      </c>
    </row>
    <row r="115" spans="1:21" ht="50" hidden="1" x14ac:dyDescent="0.2">
      <c r="A115" s="50" t="s">
        <v>32</v>
      </c>
      <c r="B115" s="51" t="s">
        <v>33</v>
      </c>
      <c r="C115" s="51" t="s">
        <v>34</v>
      </c>
      <c r="D115" s="50" t="s">
        <v>35</v>
      </c>
      <c r="E115" s="50" t="s">
        <v>162</v>
      </c>
      <c r="F115" s="50" t="s">
        <v>167</v>
      </c>
      <c r="G115" s="50" t="s">
        <v>70</v>
      </c>
      <c r="H115" s="52" t="s">
        <v>48</v>
      </c>
      <c r="I115" s="53" t="s">
        <v>44</v>
      </c>
      <c r="J115" s="54">
        <v>1.5</v>
      </c>
      <c r="K115" s="55">
        <v>40</v>
      </c>
      <c r="L115" s="55">
        <v>60</v>
      </c>
      <c r="M115" s="55">
        <v>80</v>
      </c>
      <c r="N115" s="50"/>
      <c r="O115" s="55">
        <f t="shared" si="3"/>
        <v>60</v>
      </c>
      <c r="P115" s="55" t="s">
        <v>22</v>
      </c>
      <c r="Q115" s="55" t="e">
        <f>J115*IF(I115="Diaria",#REF!,IF(I115="Quincenal",#REF!,IF(I115="Semestral",#REF!,IF(I115="Trimestral",#REF!,IF(I115="Cuatrimestral",#REF!,IF(I115="Semanal",#REF!,IF(I115="Mensual",#REF!,IF(I115="Anual",#REF!,0))))))))</f>
        <v>#REF!</v>
      </c>
      <c r="R115" s="55" t="e">
        <f t="shared" si="4"/>
        <v>#REF!</v>
      </c>
      <c r="S115" s="55" t="e">
        <f>IF(P115="Sí",#REF!,#REF!)</f>
        <v>#REF!</v>
      </c>
      <c r="T115" s="55" t="e">
        <f t="shared" si="5"/>
        <v>#REF!</v>
      </c>
      <c r="U115" s="55" t="e">
        <f>C_ODM9[[#This Row],[Plazas]]/$W$10</f>
        <v>#REF!</v>
      </c>
    </row>
    <row r="116" spans="1:21" ht="50" x14ac:dyDescent="0.2">
      <c r="A116" s="50" t="s">
        <v>32</v>
      </c>
      <c r="B116" s="59" t="s">
        <v>33</v>
      </c>
      <c r="C116" s="51" t="s">
        <v>34</v>
      </c>
      <c r="D116" s="60" t="s">
        <v>35</v>
      </c>
      <c r="E116" s="60" t="s">
        <v>162</v>
      </c>
      <c r="F116" s="60" t="s">
        <v>168</v>
      </c>
      <c r="G116" s="60" t="s">
        <v>70</v>
      </c>
      <c r="H116" s="61" t="s">
        <v>43</v>
      </c>
      <c r="I116" s="62" t="s">
        <v>44</v>
      </c>
      <c r="J116" s="54">
        <v>1.5</v>
      </c>
      <c r="K116" s="63">
        <v>40</v>
      </c>
      <c r="L116" s="63">
        <v>60</v>
      </c>
      <c r="M116" s="63">
        <v>80</v>
      </c>
      <c r="N116" s="60"/>
      <c r="O116" s="55">
        <f t="shared" si="3"/>
        <v>60</v>
      </c>
      <c r="P116" s="55" t="s">
        <v>22</v>
      </c>
      <c r="Q116" s="55" t="e">
        <f>J116*IF(I116="Diaria",#REF!,IF(I116="Quincenal",#REF!,IF(I116="Semestral",#REF!,IF(I116="Trimestral",#REF!,IF(I116="Cuatrimestral",#REF!,IF(I116="Semanal",#REF!,IF(I116="Mensual",#REF!,IF(I116="Anual",#REF!,0))))))))</f>
        <v>#REF!</v>
      </c>
      <c r="R116" s="55" t="e">
        <f t="shared" si="4"/>
        <v>#REF!</v>
      </c>
      <c r="S116" s="55" t="e">
        <f>IF(P116="Sí",#REF!,#REF!)</f>
        <v>#REF!</v>
      </c>
      <c r="T116" s="55" t="e">
        <f t="shared" si="5"/>
        <v>#REF!</v>
      </c>
      <c r="U116" s="55" t="e">
        <f>C_ODM9[[#This Row],[Plazas]]/$W$10</f>
        <v>#REF!</v>
      </c>
    </row>
    <row r="117" spans="1:21" ht="50" x14ac:dyDescent="0.2">
      <c r="A117" s="50" t="s">
        <v>32</v>
      </c>
      <c r="B117" s="59" t="s">
        <v>33</v>
      </c>
      <c r="C117" s="51" t="s">
        <v>34</v>
      </c>
      <c r="D117" s="60" t="s">
        <v>35</v>
      </c>
      <c r="E117" s="60" t="s">
        <v>162</v>
      </c>
      <c r="F117" s="60" t="s">
        <v>169</v>
      </c>
      <c r="G117" s="60" t="s">
        <v>70</v>
      </c>
      <c r="H117" s="61" t="s">
        <v>43</v>
      </c>
      <c r="I117" s="62" t="s">
        <v>44</v>
      </c>
      <c r="J117" s="54">
        <v>1.5</v>
      </c>
      <c r="K117" s="63">
        <v>40</v>
      </c>
      <c r="L117" s="63">
        <v>60</v>
      </c>
      <c r="M117" s="63">
        <v>80</v>
      </c>
      <c r="N117" s="60"/>
      <c r="O117" s="55">
        <f t="shared" si="3"/>
        <v>60</v>
      </c>
      <c r="P117" s="55" t="s">
        <v>22</v>
      </c>
      <c r="Q117" s="55" t="e">
        <f>J117*IF(I117="Diaria",#REF!,IF(I117="Quincenal",#REF!,IF(I117="Semestral",#REF!,IF(I117="Trimestral",#REF!,IF(I117="Cuatrimestral",#REF!,IF(I117="Semanal",#REF!,IF(I117="Mensual",#REF!,IF(I117="Anual",#REF!,0))))))))</f>
        <v>#REF!</v>
      </c>
      <c r="R117" s="55" t="e">
        <f t="shared" si="4"/>
        <v>#REF!</v>
      </c>
      <c r="S117" s="55" t="e">
        <f>IF(P117="Sí",#REF!,#REF!)</f>
        <v>#REF!</v>
      </c>
      <c r="T117" s="55" t="e">
        <f t="shared" si="5"/>
        <v>#REF!</v>
      </c>
      <c r="U117" s="55" t="e">
        <f>C_ODM9[[#This Row],[Plazas]]/$W$10</f>
        <v>#REF!</v>
      </c>
    </row>
    <row r="118" spans="1:21" ht="50" x14ac:dyDescent="0.2">
      <c r="A118" s="50" t="s">
        <v>32</v>
      </c>
      <c r="B118" s="59" t="s">
        <v>33</v>
      </c>
      <c r="C118" s="51" t="s">
        <v>34</v>
      </c>
      <c r="D118" s="60" t="s">
        <v>35</v>
      </c>
      <c r="E118" s="60" t="s">
        <v>162</v>
      </c>
      <c r="F118" s="60" t="s">
        <v>170</v>
      </c>
      <c r="G118" s="60" t="s">
        <v>70</v>
      </c>
      <c r="H118" s="61" t="s">
        <v>43</v>
      </c>
      <c r="I118" s="62" t="s">
        <v>44</v>
      </c>
      <c r="J118" s="54">
        <v>1.5</v>
      </c>
      <c r="K118" s="63">
        <v>40</v>
      </c>
      <c r="L118" s="63">
        <v>60</v>
      </c>
      <c r="M118" s="63">
        <v>80</v>
      </c>
      <c r="N118" s="60"/>
      <c r="O118" s="55">
        <f t="shared" si="3"/>
        <v>60</v>
      </c>
      <c r="P118" s="55" t="s">
        <v>22</v>
      </c>
      <c r="Q118" s="55" t="e">
        <f>J118*IF(I118="Diaria",#REF!,IF(I118="Quincenal",#REF!,IF(I118="Semestral",#REF!,IF(I118="Trimestral",#REF!,IF(I118="Cuatrimestral",#REF!,IF(I118="Semanal",#REF!,IF(I118="Mensual",#REF!,IF(I118="Anual",#REF!,0))))))))</f>
        <v>#REF!</v>
      </c>
      <c r="R118" s="55" t="e">
        <f t="shared" si="4"/>
        <v>#REF!</v>
      </c>
      <c r="S118" s="55" t="e">
        <f>IF(P118="Sí",#REF!,#REF!)</f>
        <v>#REF!</v>
      </c>
      <c r="T118" s="55" t="e">
        <f t="shared" si="5"/>
        <v>#REF!</v>
      </c>
      <c r="U118" s="55" t="e">
        <f>C_ODM9[[#This Row],[Plazas]]/$W$10</f>
        <v>#REF!</v>
      </c>
    </row>
    <row r="119" spans="1:21" ht="50" hidden="1" x14ac:dyDescent="0.2">
      <c r="A119" s="50" t="s">
        <v>32</v>
      </c>
      <c r="B119" s="51" t="s">
        <v>33</v>
      </c>
      <c r="C119" s="51" t="s">
        <v>34</v>
      </c>
      <c r="D119" s="50" t="s">
        <v>35</v>
      </c>
      <c r="E119" s="50" t="s">
        <v>171</v>
      </c>
      <c r="F119" s="50" t="s">
        <v>172</v>
      </c>
      <c r="G119" s="50" t="s">
        <v>80</v>
      </c>
      <c r="H119" s="52" t="s">
        <v>48</v>
      </c>
      <c r="I119" s="53" t="s">
        <v>44</v>
      </c>
      <c r="J119" s="54">
        <v>2</v>
      </c>
      <c r="K119" s="55">
        <v>2</v>
      </c>
      <c r="L119" s="55">
        <v>3</v>
      </c>
      <c r="M119" s="55">
        <v>5</v>
      </c>
      <c r="N119" s="50"/>
      <c r="O119" s="55">
        <f t="shared" si="3"/>
        <v>3.1666666666666665</v>
      </c>
      <c r="P119" s="55" t="s">
        <v>22</v>
      </c>
      <c r="Q119" s="55" t="e">
        <f>J119*IF(I119="Diaria",#REF!,IF(I119="Quincenal",#REF!,IF(I119="Semestral",#REF!,IF(I119="Trimestral",#REF!,IF(I119="Cuatrimestral",#REF!,IF(I119="Semanal",#REF!,IF(I119="Mensual",#REF!,IF(I119="Anual",#REF!,0))))))))</f>
        <v>#REF!</v>
      </c>
      <c r="R119" s="55" t="e">
        <f t="shared" si="4"/>
        <v>#REF!</v>
      </c>
      <c r="S119" s="55" t="e">
        <f>IF(P119="Sí",#REF!,#REF!)</f>
        <v>#REF!</v>
      </c>
      <c r="T119" s="55" t="e">
        <f t="shared" si="5"/>
        <v>#REF!</v>
      </c>
      <c r="U119" s="55" t="e">
        <f>C_ODM9[[#This Row],[Plazas]]/$W$10</f>
        <v>#REF!</v>
      </c>
    </row>
    <row r="120" spans="1:21" ht="50" x14ac:dyDescent="0.2">
      <c r="A120" s="50" t="s">
        <v>32</v>
      </c>
      <c r="B120" s="59" t="s">
        <v>33</v>
      </c>
      <c r="C120" s="51" t="s">
        <v>34</v>
      </c>
      <c r="D120" s="60" t="s">
        <v>35</v>
      </c>
      <c r="E120" s="60" t="s">
        <v>171</v>
      </c>
      <c r="F120" s="60" t="s">
        <v>173</v>
      </c>
      <c r="G120" s="60" t="s">
        <v>80</v>
      </c>
      <c r="H120" s="61" t="s">
        <v>43</v>
      </c>
      <c r="I120" s="62" t="s">
        <v>44</v>
      </c>
      <c r="J120" s="54">
        <v>2</v>
      </c>
      <c r="K120" s="63">
        <v>2</v>
      </c>
      <c r="L120" s="63">
        <v>3</v>
      </c>
      <c r="M120" s="63">
        <v>5</v>
      </c>
      <c r="N120" s="60"/>
      <c r="O120" s="55">
        <f t="shared" si="3"/>
        <v>3.1666666666666665</v>
      </c>
      <c r="P120" s="55" t="s">
        <v>22</v>
      </c>
      <c r="Q120" s="55" t="e">
        <f>J120*IF(I120="Diaria",#REF!,IF(I120="Quincenal",#REF!,IF(I120="Semestral",#REF!,IF(I120="Trimestral",#REF!,IF(I120="Cuatrimestral",#REF!,IF(I120="Semanal",#REF!,IF(I120="Mensual",#REF!,IF(I120="Anual",#REF!,0))))))))</f>
        <v>#REF!</v>
      </c>
      <c r="R120" s="55" t="e">
        <f t="shared" si="4"/>
        <v>#REF!</v>
      </c>
      <c r="S120" s="55" t="e">
        <f>IF(P120="Sí",#REF!,#REF!)</f>
        <v>#REF!</v>
      </c>
      <c r="T120" s="55" t="e">
        <f t="shared" si="5"/>
        <v>#REF!</v>
      </c>
      <c r="U120" s="55" t="e">
        <f>C_ODM9[[#This Row],[Plazas]]/$W$10</f>
        <v>#REF!</v>
      </c>
    </row>
    <row r="121" spans="1:21" ht="50" x14ac:dyDescent="0.2">
      <c r="A121" s="50" t="s">
        <v>32</v>
      </c>
      <c r="B121" s="59" t="s">
        <v>33</v>
      </c>
      <c r="C121" s="51" t="s">
        <v>34</v>
      </c>
      <c r="D121" s="60" t="s">
        <v>35</v>
      </c>
      <c r="E121" s="60" t="s">
        <v>171</v>
      </c>
      <c r="F121" s="60" t="s">
        <v>174</v>
      </c>
      <c r="G121" s="60" t="s">
        <v>80</v>
      </c>
      <c r="H121" s="61" t="s">
        <v>43</v>
      </c>
      <c r="I121" s="62" t="s">
        <v>44</v>
      </c>
      <c r="J121" s="54">
        <v>2</v>
      </c>
      <c r="K121" s="63">
        <v>2</v>
      </c>
      <c r="L121" s="63">
        <v>3</v>
      </c>
      <c r="M121" s="63">
        <v>5</v>
      </c>
      <c r="N121" s="60"/>
      <c r="O121" s="55">
        <f t="shared" si="3"/>
        <v>3.1666666666666665</v>
      </c>
      <c r="P121" s="55" t="s">
        <v>22</v>
      </c>
      <c r="Q121" s="55" t="e">
        <f>J121*IF(I121="Diaria",#REF!,IF(I121="Quincenal",#REF!,IF(I121="Semestral",#REF!,IF(I121="Trimestral",#REF!,IF(I121="Cuatrimestral",#REF!,IF(I121="Semanal",#REF!,IF(I121="Mensual",#REF!,IF(I121="Anual",#REF!,0))))))))</f>
        <v>#REF!</v>
      </c>
      <c r="R121" s="55" t="e">
        <f t="shared" si="4"/>
        <v>#REF!</v>
      </c>
      <c r="S121" s="55" t="e">
        <f>IF(P121="Sí",#REF!,#REF!)</f>
        <v>#REF!</v>
      </c>
      <c r="T121" s="55" t="e">
        <f t="shared" si="5"/>
        <v>#REF!</v>
      </c>
      <c r="U121" s="55" t="e">
        <f>C_ODM9[[#This Row],[Plazas]]/$W$10</f>
        <v>#REF!</v>
      </c>
    </row>
    <row r="122" spans="1:21" ht="50" x14ac:dyDescent="0.2">
      <c r="A122" s="50" t="s">
        <v>32</v>
      </c>
      <c r="B122" s="59" t="s">
        <v>33</v>
      </c>
      <c r="C122" s="51" t="s">
        <v>34</v>
      </c>
      <c r="D122" s="60" t="s">
        <v>35</v>
      </c>
      <c r="E122" s="60" t="s">
        <v>171</v>
      </c>
      <c r="F122" s="60" t="s">
        <v>175</v>
      </c>
      <c r="G122" s="60" t="s">
        <v>80</v>
      </c>
      <c r="H122" s="61" t="s">
        <v>43</v>
      </c>
      <c r="I122" s="62" t="s">
        <v>44</v>
      </c>
      <c r="J122" s="54">
        <v>2</v>
      </c>
      <c r="K122" s="63">
        <v>2</v>
      </c>
      <c r="L122" s="63">
        <v>3</v>
      </c>
      <c r="M122" s="63">
        <v>5</v>
      </c>
      <c r="N122" s="60"/>
      <c r="O122" s="55">
        <f t="shared" si="3"/>
        <v>3.1666666666666665</v>
      </c>
      <c r="P122" s="55" t="s">
        <v>22</v>
      </c>
      <c r="Q122" s="55" t="e">
        <f>J122*IF(I122="Diaria",#REF!,IF(I122="Quincenal",#REF!,IF(I122="Semestral",#REF!,IF(I122="Trimestral",#REF!,IF(I122="Cuatrimestral",#REF!,IF(I122="Semanal",#REF!,IF(I122="Mensual",#REF!,IF(I122="Anual",#REF!,0))))))))</f>
        <v>#REF!</v>
      </c>
      <c r="R122" s="55" t="e">
        <f t="shared" si="4"/>
        <v>#REF!</v>
      </c>
      <c r="S122" s="55" t="e">
        <f>IF(P122="Sí",#REF!,#REF!)</f>
        <v>#REF!</v>
      </c>
      <c r="T122" s="55" t="e">
        <f t="shared" si="5"/>
        <v>#REF!</v>
      </c>
      <c r="U122" s="55" t="e">
        <f>C_ODM9[[#This Row],[Plazas]]/$W$10</f>
        <v>#REF!</v>
      </c>
    </row>
    <row r="123" spans="1:21" ht="100" x14ac:dyDescent="0.2">
      <c r="A123" s="50" t="s">
        <v>32</v>
      </c>
      <c r="B123" s="51" t="s">
        <v>33</v>
      </c>
      <c r="C123" s="51" t="s">
        <v>34</v>
      </c>
      <c r="D123" s="50" t="s">
        <v>35</v>
      </c>
      <c r="E123" s="50" t="s">
        <v>176</v>
      </c>
      <c r="F123" s="50" t="s">
        <v>177</v>
      </c>
      <c r="G123" s="50" t="s">
        <v>70</v>
      </c>
      <c r="H123" s="52" t="s">
        <v>43</v>
      </c>
      <c r="I123" s="53" t="s">
        <v>44</v>
      </c>
      <c r="J123" s="54">
        <v>1</v>
      </c>
      <c r="K123" s="55">
        <v>6</v>
      </c>
      <c r="L123" s="55">
        <v>8</v>
      </c>
      <c r="M123" s="55">
        <v>10</v>
      </c>
      <c r="N123" s="50"/>
      <c r="O123" s="55">
        <f t="shared" si="3"/>
        <v>8</v>
      </c>
      <c r="P123" s="55" t="s">
        <v>22</v>
      </c>
      <c r="Q123" s="55" t="e">
        <f>J123*IF(I123="Diaria",#REF!,IF(I123="Quincenal",#REF!,IF(I123="Semestral",#REF!,IF(I123="Trimestral",#REF!,IF(I123="Cuatrimestral",#REF!,IF(I123="Semanal",#REF!,IF(I123="Mensual",#REF!,IF(I123="Anual",#REF!,0))))))))</f>
        <v>#REF!</v>
      </c>
      <c r="R123" s="55" t="e">
        <f t="shared" si="4"/>
        <v>#REF!</v>
      </c>
      <c r="S123" s="55" t="e">
        <f>IF(P123="Sí",#REF!,#REF!)</f>
        <v>#REF!</v>
      </c>
      <c r="T123" s="55" t="e">
        <f t="shared" si="5"/>
        <v>#REF!</v>
      </c>
      <c r="U123" s="55" t="e">
        <f>C_ODM9[[#This Row],[Plazas]]/$W$10</f>
        <v>#REF!</v>
      </c>
    </row>
    <row r="124" spans="1:21" ht="100" x14ac:dyDescent="0.2">
      <c r="A124" s="50" t="s">
        <v>32</v>
      </c>
      <c r="B124" s="59" t="s">
        <v>33</v>
      </c>
      <c r="C124" s="51" t="s">
        <v>34</v>
      </c>
      <c r="D124" s="60" t="s">
        <v>35</v>
      </c>
      <c r="E124" s="60" t="s">
        <v>176</v>
      </c>
      <c r="F124" s="60" t="s">
        <v>178</v>
      </c>
      <c r="G124" s="60" t="s">
        <v>70</v>
      </c>
      <c r="H124" s="61" t="s">
        <v>43</v>
      </c>
      <c r="I124" s="62" t="s">
        <v>44</v>
      </c>
      <c r="J124" s="54">
        <v>1</v>
      </c>
      <c r="K124" s="63">
        <v>6</v>
      </c>
      <c r="L124" s="63">
        <v>8</v>
      </c>
      <c r="M124" s="63">
        <v>10</v>
      </c>
      <c r="N124" s="60"/>
      <c r="O124" s="55">
        <f t="shared" si="3"/>
        <v>8</v>
      </c>
      <c r="P124" s="55" t="s">
        <v>22</v>
      </c>
      <c r="Q124" s="55" t="e">
        <f>J124*IF(I124="Diaria",#REF!,IF(I124="Quincenal",#REF!,IF(I124="Semestral",#REF!,IF(I124="Trimestral",#REF!,IF(I124="Cuatrimestral",#REF!,IF(I124="Semanal",#REF!,IF(I124="Mensual",#REF!,IF(I124="Anual",#REF!,0))))))))</f>
        <v>#REF!</v>
      </c>
      <c r="R124" s="55" t="e">
        <f t="shared" si="4"/>
        <v>#REF!</v>
      </c>
      <c r="S124" s="55" t="e">
        <f>IF(P124="Sí",#REF!,#REF!)</f>
        <v>#REF!</v>
      </c>
      <c r="T124" s="55" t="e">
        <f t="shared" si="5"/>
        <v>#REF!</v>
      </c>
      <c r="U124" s="55" t="e">
        <f>C_ODM9[[#This Row],[Plazas]]/$W$10</f>
        <v>#REF!</v>
      </c>
    </row>
    <row r="125" spans="1:21" ht="100" x14ac:dyDescent="0.2">
      <c r="A125" s="50" t="s">
        <v>32</v>
      </c>
      <c r="B125" s="59" t="s">
        <v>33</v>
      </c>
      <c r="C125" s="51" t="s">
        <v>34</v>
      </c>
      <c r="D125" s="60" t="s">
        <v>35</v>
      </c>
      <c r="E125" s="60" t="s">
        <v>176</v>
      </c>
      <c r="F125" s="60" t="s">
        <v>179</v>
      </c>
      <c r="G125" s="60" t="s">
        <v>70</v>
      </c>
      <c r="H125" s="61" t="s">
        <v>43</v>
      </c>
      <c r="I125" s="62" t="s">
        <v>44</v>
      </c>
      <c r="J125" s="54">
        <v>1</v>
      </c>
      <c r="K125" s="63">
        <v>6</v>
      </c>
      <c r="L125" s="63">
        <v>8</v>
      </c>
      <c r="M125" s="63">
        <v>10</v>
      </c>
      <c r="N125" s="60"/>
      <c r="O125" s="55">
        <f t="shared" si="3"/>
        <v>8</v>
      </c>
      <c r="P125" s="55" t="s">
        <v>22</v>
      </c>
      <c r="Q125" s="55" t="e">
        <f>J125*IF(I125="Diaria",#REF!,IF(I125="Quincenal",#REF!,IF(I125="Semestral",#REF!,IF(I125="Trimestral",#REF!,IF(I125="Cuatrimestral",#REF!,IF(I125="Semanal",#REF!,IF(I125="Mensual",#REF!,IF(I125="Anual",#REF!,0))))))))</f>
        <v>#REF!</v>
      </c>
      <c r="R125" s="55" t="e">
        <f t="shared" si="4"/>
        <v>#REF!</v>
      </c>
      <c r="S125" s="55" t="e">
        <f>IF(P125="Sí",#REF!,#REF!)</f>
        <v>#REF!</v>
      </c>
      <c r="T125" s="55" t="e">
        <f t="shared" si="5"/>
        <v>#REF!</v>
      </c>
      <c r="U125" s="55" t="e">
        <f>C_ODM9[[#This Row],[Plazas]]/$W$10</f>
        <v>#REF!</v>
      </c>
    </row>
    <row r="126" spans="1:21" ht="100" x14ac:dyDescent="0.2">
      <c r="A126" s="50" t="s">
        <v>32</v>
      </c>
      <c r="B126" s="59" t="s">
        <v>33</v>
      </c>
      <c r="C126" s="51" t="s">
        <v>34</v>
      </c>
      <c r="D126" s="60" t="s">
        <v>35</v>
      </c>
      <c r="E126" s="60" t="s">
        <v>176</v>
      </c>
      <c r="F126" s="60" t="s">
        <v>180</v>
      </c>
      <c r="G126" s="60" t="s">
        <v>70</v>
      </c>
      <c r="H126" s="61" t="s">
        <v>43</v>
      </c>
      <c r="I126" s="62" t="s">
        <v>44</v>
      </c>
      <c r="J126" s="54">
        <v>1</v>
      </c>
      <c r="K126" s="63">
        <v>6</v>
      </c>
      <c r="L126" s="63">
        <v>8</v>
      </c>
      <c r="M126" s="63">
        <v>10</v>
      </c>
      <c r="N126" s="60"/>
      <c r="O126" s="55">
        <f t="shared" si="3"/>
        <v>8</v>
      </c>
      <c r="P126" s="55" t="s">
        <v>22</v>
      </c>
      <c r="Q126" s="55" t="e">
        <f>J126*IF(I126="Diaria",#REF!,IF(I126="Quincenal",#REF!,IF(I126="Semestral",#REF!,IF(I126="Trimestral",#REF!,IF(I126="Cuatrimestral",#REF!,IF(I126="Semanal",#REF!,IF(I126="Mensual",#REF!,IF(I126="Anual",#REF!,0))))))))</f>
        <v>#REF!</v>
      </c>
      <c r="R126" s="55" t="e">
        <f t="shared" si="4"/>
        <v>#REF!</v>
      </c>
      <c r="S126" s="55" t="e">
        <f>IF(P126="Sí",#REF!,#REF!)</f>
        <v>#REF!</v>
      </c>
      <c r="T126" s="55" t="e">
        <f t="shared" si="5"/>
        <v>#REF!</v>
      </c>
      <c r="U126" s="55" t="e">
        <f>C_ODM9[[#This Row],[Plazas]]/$W$10</f>
        <v>#REF!</v>
      </c>
    </row>
    <row r="127" spans="1:21" ht="50" x14ac:dyDescent="0.2">
      <c r="A127" s="50" t="s">
        <v>32</v>
      </c>
      <c r="B127" s="59" t="s">
        <v>33</v>
      </c>
      <c r="C127" s="51" t="s">
        <v>34</v>
      </c>
      <c r="D127" s="60" t="s">
        <v>35</v>
      </c>
      <c r="E127" s="60" t="s">
        <v>181</v>
      </c>
      <c r="F127" s="60" t="s">
        <v>182</v>
      </c>
      <c r="G127" s="60" t="s">
        <v>80</v>
      </c>
      <c r="H127" s="61" t="s">
        <v>43</v>
      </c>
      <c r="I127" s="62" t="s">
        <v>44</v>
      </c>
      <c r="J127" s="54">
        <v>1</v>
      </c>
      <c r="K127" s="63">
        <v>6</v>
      </c>
      <c r="L127" s="63">
        <v>8</v>
      </c>
      <c r="M127" s="63">
        <v>12</v>
      </c>
      <c r="N127" s="60"/>
      <c r="O127" s="55">
        <f t="shared" si="3"/>
        <v>8.3333333333333339</v>
      </c>
      <c r="P127" s="55" t="s">
        <v>22</v>
      </c>
      <c r="Q127" s="55" t="e">
        <f>J127*IF(I127="Diaria",#REF!,IF(I127="Quincenal",#REF!,IF(I127="Semestral",#REF!,IF(I127="Trimestral",#REF!,IF(I127="Cuatrimestral",#REF!,IF(I127="Semanal",#REF!,IF(I127="Mensual",#REF!,IF(I127="Anual",#REF!,0))))))))</f>
        <v>#REF!</v>
      </c>
      <c r="R127" s="55" t="e">
        <f t="shared" si="4"/>
        <v>#REF!</v>
      </c>
      <c r="S127" s="55" t="e">
        <f>IF(P127="Sí",#REF!,#REF!)</f>
        <v>#REF!</v>
      </c>
      <c r="T127" s="55" t="e">
        <f t="shared" si="5"/>
        <v>#REF!</v>
      </c>
      <c r="U127" s="55" t="e">
        <f>C_ODM9[[#This Row],[Plazas]]/$W$10</f>
        <v>#REF!</v>
      </c>
    </row>
    <row r="128" spans="1:21" ht="50" x14ac:dyDescent="0.2">
      <c r="A128" s="50" t="s">
        <v>32</v>
      </c>
      <c r="B128" s="59" t="s">
        <v>33</v>
      </c>
      <c r="C128" s="51" t="s">
        <v>34</v>
      </c>
      <c r="D128" s="60" t="s">
        <v>35</v>
      </c>
      <c r="E128" s="60" t="s">
        <v>181</v>
      </c>
      <c r="F128" s="60" t="s">
        <v>183</v>
      </c>
      <c r="G128" s="60" t="s">
        <v>70</v>
      </c>
      <c r="H128" s="61" t="s">
        <v>43</v>
      </c>
      <c r="I128" s="62" t="s">
        <v>44</v>
      </c>
      <c r="J128" s="54">
        <v>1</v>
      </c>
      <c r="K128" s="63">
        <v>2</v>
      </c>
      <c r="L128" s="63">
        <v>4</v>
      </c>
      <c r="M128" s="63">
        <v>6</v>
      </c>
      <c r="N128" s="60"/>
      <c r="O128" s="55">
        <f t="shared" si="3"/>
        <v>4</v>
      </c>
      <c r="P128" s="55" t="s">
        <v>22</v>
      </c>
      <c r="Q128" s="55" t="e">
        <f>J128*IF(I128="Diaria",#REF!,IF(I128="Quincenal",#REF!,IF(I128="Semestral",#REF!,IF(I128="Trimestral",#REF!,IF(I128="Cuatrimestral",#REF!,IF(I128="Semanal",#REF!,IF(I128="Mensual",#REF!,IF(I128="Anual",#REF!,0))))))))</f>
        <v>#REF!</v>
      </c>
      <c r="R128" s="55" t="e">
        <f t="shared" si="4"/>
        <v>#REF!</v>
      </c>
      <c r="S128" s="55" t="e">
        <f>IF(P128="Sí",#REF!,#REF!)</f>
        <v>#REF!</v>
      </c>
      <c r="T128" s="55" t="e">
        <f t="shared" si="5"/>
        <v>#REF!</v>
      </c>
      <c r="U128" s="55" t="e">
        <f>C_ODM9[[#This Row],[Plazas]]/$W$10</f>
        <v>#REF!</v>
      </c>
    </row>
    <row r="129" spans="1:21" ht="100" hidden="1" x14ac:dyDescent="0.2">
      <c r="A129" s="50" t="s">
        <v>32</v>
      </c>
      <c r="B129" s="51" t="s">
        <v>33</v>
      </c>
      <c r="C129" s="51" t="s">
        <v>34</v>
      </c>
      <c r="D129" s="50" t="s">
        <v>35</v>
      </c>
      <c r="E129" s="50" t="s">
        <v>184</v>
      </c>
      <c r="F129" s="50" t="s">
        <v>185</v>
      </c>
      <c r="G129" s="50" t="s">
        <v>80</v>
      </c>
      <c r="H129" s="52" t="s">
        <v>48</v>
      </c>
      <c r="I129" s="53" t="s">
        <v>44</v>
      </c>
      <c r="J129" s="54">
        <v>3</v>
      </c>
      <c r="K129" s="55">
        <v>5</v>
      </c>
      <c r="L129" s="55">
        <v>8</v>
      </c>
      <c r="M129" s="55">
        <v>10</v>
      </c>
      <c r="N129" s="50"/>
      <c r="O129" s="55">
        <f t="shared" si="3"/>
        <v>7.833333333333333</v>
      </c>
      <c r="P129" s="55" t="s">
        <v>22</v>
      </c>
      <c r="Q129" s="55" t="e">
        <f>J129*IF(I129="Diaria",#REF!,IF(I129="Quincenal",#REF!,IF(I129="Semestral",#REF!,IF(I129="Trimestral",#REF!,IF(I129="Cuatrimestral",#REF!,IF(I129="Semanal",#REF!,IF(I129="Mensual",#REF!,IF(I129="Anual",#REF!,0))))))))</f>
        <v>#REF!</v>
      </c>
      <c r="R129" s="55" t="e">
        <f t="shared" si="4"/>
        <v>#REF!</v>
      </c>
      <c r="S129" s="55" t="e">
        <f>IF(P129="Sí",#REF!,#REF!)</f>
        <v>#REF!</v>
      </c>
      <c r="T129" s="55" t="e">
        <f t="shared" si="5"/>
        <v>#REF!</v>
      </c>
      <c r="U129" s="55" t="e">
        <f>C_ODM9[[#This Row],[Plazas]]/$W$10</f>
        <v>#REF!</v>
      </c>
    </row>
    <row r="130" spans="1:21" ht="100" x14ac:dyDescent="0.2">
      <c r="A130" s="50" t="s">
        <v>32</v>
      </c>
      <c r="B130" s="59" t="s">
        <v>33</v>
      </c>
      <c r="C130" s="51" t="s">
        <v>34</v>
      </c>
      <c r="D130" s="60" t="s">
        <v>35</v>
      </c>
      <c r="E130" s="60" t="s">
        <v>184</v>
      </c>
      <c r="F130" s="60" t="s">
        <v>186</v>
      </c>
      <c r="G130" s="60" t="s">
        <v>80</v>
      </c>
      <c r="H130" s="61" t="s">
        <v>43</v>
      </c>
      <c r="I130" s="62" t="s">
        <v>44</v>
      </c>
      <c r="J130" s="54">
        <v>3</v>
      </c>
      <c r="K130" s="55">
        <v>5</v>
      </c>
      <c r="L130" s="55">
        <v>8</v>
      </c>
      <c r="M130" s="55">
        <v>10</v>
      </c>
      <c r="N130" s="60"/>
      <c r="O130" s="55">
        <f t="shared" si="3"/>
        <v>7.833333333333333</v>
      </c>
      <c r="P130" s="55" t="s">
        <v>22</v>
      </c>
      <c r="Q130" s="55" t="e">
        <f>J130*IF(I130="Diaria",#REF!,IF(I130="Quincenal",#REF!,IF(I130="Semestral",#REF!,IF(I130="Trimestral",#REF!,IF(I130="Cuatrimestral",#REF!,IF(I130="Semanal",#REF!,IF(I130="Mensual",#REF!,IF(I130="Anual",#REF!,0))))))))</f>
        <v>#REF!</v>
      </c>
      <c r="R130" s="55" t="e">
        <f t="shared" si="4"/>
        <v>#REF!</v>
      </c>
      <c r="S130" s="55" t="e">
        <f>IF(P130="Sí",#REF!,#REF!)</f>
        <v>#REF!</v>
      </c>
      <c r="T130" s="55" t="e">
        <f t="shared" si="5"/>
        <v>#REF!</v>
      </c>
      <c r="U130" s="55" t="e">
        <f>C_ODM9[[#This Row],[Plazas]]/$W$10</f>
        <v>#REF!</v>
      </c>
    </row>
    <row r="131" spans="1:21" ht="100" x14ac:dyDescent="0.2">
      <c r="A131" s="50" t="s">
        <v>32</v>
      </c>
      <c r="B131" s="59" t="s">
        <v>33</v>
      </c>
      <c r="C131" s="51" t="s">
        <v>34</v>
      </c>
      <c r="D131" s="60" t="s">
        <v>35</v>
      </c>
      <c r="E131" s="60" t="s">
        <v>184</v>
      </c>
      <c r="F131" s="60" t="s">
        <v>187</v>
      </c>
      <c r="G131" s="60" t="s">
        <v>80</v>
      </c>
      <c r="H131" s="61" t="s">
        <v>43</v>
      </c>
      <c r="I131" s="62" t="s">
        <v>44</v>
      </c>
      <c r="J131" s="54">
        <v>3</v>
      </c>
      <c r="K131" s="55">
        <v>5</v>
      </c>
      <c r="L131" s="55">
        <v>8</v>
      </c>
      <c r="M131" s="55">
        <v>10</v>
      </c>
      <c r="N131" s="60"/>
      <c r="O131" s="55">
        <f t="shared" si="3"/>
        <v>7.833333333333333</v>
      </c>
      <c r="P131" s="55" t="s">
        <v>22</v>
      </c>
      <c r="Q131" s="55" t="e">
        <f>J131*IF(I131="Diaria",#REF!,IF(I131="Quincenal",#REF!,IF(I131="Semestral",#REF!,IF(I131="Trimestral",#REF!,IF(I131="Cuatrimestral",#REF!,IF(I131="Semanal",#REF!,IF(I131="Mensual",#REF!,IF(I131="Anual",#REF!,0))))))))</f>
        <v>#REF!</v>
      </c>
      <c r="R131" s="55" t="e">
        <f t="shared" si="4"/>
        <v>#REF!</v>
      </c>
      <c r="S131" s="55" t="e">
        <f>IF(P131="Sí",#REF!,#REF!)</f>
        <v>#REF!</v>
      </c>
      <c r="T131" s="55" t="e">
        <f t="shared" si="5"/>
        <v>#REF!</v>
      </c>
      <c r="U131" s="55" t="e">
        <f>C_ODM9[[#This Row],[Plazas]]/$W$10</f>
        <v>#REF!</v>
      </c>
    </row>
    <row r="132" spans="1:21" ht="100" x14ac:dyDescent="0.2">
      <c r="A132" s="50" t="s">
        <v>32</v>
      </c>
      <c r="B132" s="59" t="s">
        <v>33</v>
      </c>
      <c r="C132" s="51" t="s">
        <v>34</v>
      </c>
      <c r="D132" s="60" t="s">
        <v>35</v>
      </c>
      <c r="E132" s="60" t="s">
        <v>184</v>
      </c>
      <c r="F132" s="60" t="s">
        <v>188</v>
      </c>
      <c r="G132" s="60" t="s">
        <v>80</v>
      </c>
      <c r="H132" s="61" t="s">
        <v>43</v>
      </c>
      <c r="I132" s="62" t="s">
        <v>44</v>
      </c>
      <c r="J132" s="54">
        <v>4</v>
      </c>
      <c r="K132" s="55">
        <v>5</v>
      </c>
      <c r="L132" s="55">
        <v>8</v>
      </c>
      <c r="M132" s="55">
        <v>10</v>
      </c>
      <c r="N132" s="60"/>
      <c r="O132" s="55">
        <f t="shared" si="3"/>
        <v>7.833333333333333</v>
      </c>
      <c r="P132" s="55" t="s">
        <v>22</v>
      </c>
      <c r="Q132" s="55" t="e">
        <f>J132*IF(I132="Diaria",#REF!,IF(I132="Quincenal",#REF!,IF(I132="Semestral",#REF!,IF(I132="Trimestral",#REF!,IF(I132="Cuatrimestral",#REF!,IF(I132="Semanal",#REF!,IF(I132="Mensual",#REF!,IF(I132="Anual",#REF!,0))))))))</f>
        <v>#REF!</v>
      </c>
      <c r="R132" s="55" t="e">
        <f t="shared" si="4"/>
        <v>#REF!</v>
      </c>
      <c r="S132" s="55" t="e">
        <f>IF(P132="Sí",#REF!,#REF!)</f>
        <v>#REF!</v>
      </c>
      <c r="T132" s="55" t="e">
        <f t="shared" si="5"/>
        <v>#REF!</v>
      </c>
      <c r="U132" s="55" t="e">
        <f>C_ODM9[[#This Row],[Plazas]]/$W$10</f>
        <v>#REF!</v>
      </c>
    </row>
    <row r="133" spans="1:21" ht="100" hidden="1" x14ac:dyDescent="0.2">
      <c r="A133" s="50" t="s">
        <v>32</v>
      </c>
      <c r="B133" s="51" t="s">
        <v>33</v>
      </c>
      <c r="C133" s="51" t="s">
        <v>34</v>
      </c>
      <c r="D133" s="50" t="s">
        <v>35</v>
      </c>
      <c r="E133" s="50" t="s">
        <v>184</v>
      </c>
      <c r="F133" s="50" t="s">
        <v>189</v>
      </c>
      <c r="G133" s="50" t="s">
        <v>143</v>
      </c>
      <c r="H133" s="52" t="s">
        <v>48</v>
      </c>
      <c r="I133" s="53" t="s">
        <v>114</v>
      </c>
      <c r="J133" s="54">
        <v>1</v>
      </c>
      <c r="K133" s="55">
        <v>1</v>
      </c>
      <c r="L133" s="55">
        <v>1</v>
      </c>
      <c r="M133" s="55">
        <v>5</v>
      </c>
      <c r="N133" s="50"/>
      <c r="O133" s="55">
        <f t="shared" si="3"/>
        <v>1.6666666666666667</v>
      </c>
      <c r="P133" s="55" t="s">
        <v>22</v>
      </c>
      <c r="Q133" s="55" t="e">
        <f>J133*IF(I133="Diaria",#REF!,IF(I133="Quincenal",#REF!,IF(I133="Semestral",#REF!,IF(I133="Trimestral",#REF!,IF(I133="Cuatrimestral",#REF!,IF(I133="Semanal",#REF!,IF(I133="Mensual",#REF!,IF(I133="Anual",#REF!,0))))))))</f>
        <v>#REF!</v>
      </c>
      <c r="R133" s="55" t="e">
        <f t="shared" si="4"/>
        <v>#REF!</v>
      </c>
      <c r="S133" s="55" t="e">
        <f>IF(P133="Sí",#REF!,#REF!)</f>
        <v>#REF!</v>
      </c>
      <c r="T133" s="55" t="e">
        <f t="shared" si="5"/>
        <v>#REF!</v>
      </c>
      <c r="U133" s="55" t="e">
        <f>C_ODM9[[#This Row],[Plazas]]/$W$10</f>
        <v>#REF!</v>
      </c>
    </row>
    <row r="134" spans="1:21" ht="100" x14ac:dyDescent="0.2">
      <c r="A134" s="50" t="s">
        <v>32</v>
      </c>
      <c r="B134" s="59" t="s">
        <v>33</v>
      </c>
      <c r="C134" s="51" t="s">
        <v>34</v>
      </c>
      <c r="D134" s="60" t="s">
        <v>35</v>
      </c>
      <c r="E134" s="60" t="s">
        <v>184</v>
      </c>
      <c r="F134" s="60" t="s">
        <v>190</v>
      </c>
      <c r="G134" s="60" t="s">
        <v>143</v>
      </c>
      <c r="H134" s="61" t="s">
        <v>43</v>
      </c>
      <c r="I134" s="62" t="s">
        <v>114</v>
      </c>
      <c r="J134" s="54">
        <v>1</v>
      </c>
      <c r="K134" s="63">
        <v>1</v>
      </c>
      <c r="L134" s="63">
        <v>1</v>
      </c>
      <c r="M134" s="63">
        <v>1</v>
      </c>
      <c r="N134" s="60"/>
      <c r="O134" s="55">
        <f t="shared" si="3"/>
        <v>1</v>
      </c>
      <c r="P134" s="55" t="s">
        <v>22</v>
      </c>
      <c r="Q134" s="55" t="e">
        <f>J134*IF(I134="Diaria",#REF!,IF(I134="Quincenal",#REF!,IF(I134="Semestral",#REF!,IF(I134="Trimestral",#REF!,IF(I134="Cuatrimestral",#REF!,IF(I134="Semanal",#REF!,IF(I134="Mensual",#REF!,IF(I134="Anual",#REF!,0))))))))</f>
        <v>#REF!</v>
      </c>
      <c r="R134" s="55" t="e">
        <f t="shared" si="4"/>
        <v>#REF!</v>
      </c>
      <c r="S134" s="55" t="e">
        <f>IF(P134="Sí",#REF!,#REF!)</f>
        <v>#REF!</v>
      </c>
      <c r="T134" s="55" t="e">
        <f t="shared" si="5"/>
        <v>#REF!</v>
      </c>
      <c r="U134" s="55" t="e">
        <f>C_ODM9[[#This Row],[Plazas]]/$W$10</f>
        <v>#REF!</v>
      </c>
    </row>
    <row r="135" spans="1:21" ht="100" x14ac:dyDescent="0.2">
      <c r="A135" s="50" t="s">
        <v>32</v>
      </c>
      <c r="B135" s="59" t="s">
        <v>33</v>
      </c>
      <c r="C135" s="51" t="s">
        <v>34</v>
      </c>
      <c r="D135" s="60" t="s">
        <v>35</v>
      </c>
      <c r="E135" s="60" t="s">
        <v>184</v>
      </c>
      <c r="F135" s="60" t="s">
        <v>191</v>
      </c>
      <c r="G135" s="60" t="s">
        <v>143</v>
      </c>
      <c r="H135" s="61" t="s">
        <v>43</v>
      </c>
      <c r="I135" s="62" t="s">
        <v>114</v>
      </c>
      <c r="J135" s="54">
        <v>1</v>
      </c>
      <c r="K135" s="63">
        <v>1</v>
      </c>
      <c r="L135" s="63">
        <v>1</v>
      </c>
      <c r="M135" s="63">
        <v>1</v>
      </c>
      <c r="N135" s="60"/>
      <c r="O135" s="55">
        <f t="shared" si="3"/>
        <v>1</v>
      </c>
      <c r="P135" s="55" t="s">
        <v>22</v>
      </c>
      <c r="Q135" s="55" t="e">
        <f>J135*IF(I135="Diaria",#REF!,IF(I135="Quincenal",#REF!,IF(I135="Semestral",#REF!,IF(I135="Trimestral",#REF!,IF(I135="Cuatrimestral",#REF!,IF(I135="Semanal",#REF!,IF(I135="Mensual",#REF!,IF(I135="Anual",#REF!,0))))))))</f>
        <v>#REF!</v>
      </c>
      <c r="R135" s="55" t="e">
        <f t="shared" si="4"/>
        <v>#REF!</v>
      </c>
      <c r="S135" s="55" t="e">
        <f>IF(P135="Sí",#REF!,#REF!)</f>
        <v>#REF!</v>
      </c>
      <c r="T135" s="55" t="e">
        <f t="shared" si="5"/>
        <v>#REF!</v>
      </c>
      <c r="U135" s="55" t="e">
        <f>C_ODM9[[#This Row],[Plazas]]/$W$10</f>
        <v>#REF!</v>
      </c>
    </row>
    <row r="136" spans="1:21" ht="100" x14ac:dyDescent="0.2">
      <c r="A136" s="50" t="s">
        <v>32</v>
      </c>
      <c r="B136" s="59" t="s">
        <v>33</v>
      </c>
      <c r="C136" s="51" t="s">
        <v>34</v>
      </c>
      <c r="D136" s="60" t="s">
        <v>35</v>
      </c>
      <c r="E136" s="60" t="s">
        <v>184</v>
      </c>
      <c r="F136" s="60" t="s">
        <v>192</v>
      </c>
      <c r="G136" s="60" t="s">
        <v>143</v>
      </c>
      <c r="H136" s="61" t="s">
        <v>43</v>
      </c>
      <c r="I136" s="62" t="s">
        <v>114</v>
      </c>
      <c r="J136" s="54">
        <v>1</v>
      </c>
      <c r="K136" s="63">
        <v>1</v>
      </c>
      <c r="L136" s="63">
        <v>1</v>
      </c>
      <c r="M136" s="63">
        <v>1</v>
      </c>
      <c r="N136" s="60"/>
      <c r="O136" s="55">
        <f t="shared" si="3"/>
        <v>1</v>
      </c>
      <c r="P136" s="55" t="s">
        <v>22</v>
      </c>
      <c r="Q136" s="55" t="e">
        <f>J136*IF(I136="Diaria",#REF!,IF(I136="Quincenal",#REF!,IF(I136="Semestral",#REF!,IF(I136="Trimestral",#REF!,IF(I136="Cuatrimestral",#REF!,IF(I136="Semanal",#REF!,IF(I136="Mensual",#REF!,IF(I136="Anual",#REF!,0))))))))</f>
        <v>#REF!</v>
      </c>
      <c r="R136" s="55" t="e">
        <f t="shared" si="4"/>
        <v>#REF!</v>
      </c>
      <c r="S136" s="55" t="e">
        <f>IF(P136="Sí",#REF!,#REF!)</f>
        <v>#REF!</v>
      </c>
      <c r="T136" s="55" t="e">
        <f t="shared" si="5"/>
        <v>#REF!</v>
      </c>
      <c r="U136" s="55" t="e">
        <f>C_ODM9[[#This Row],[Plazas]]/$W$10</f>
        <v>#REF!</v>
      </c>
    </row>
    <row r="137" spans="1:21" ht="100" hidden="1" x14ac:dyDescent="0.2">
      <c r="A137" s="50" t="s">
        <v>32</v>
      </c>
      <c r="B137" s="59" t="s">
        <v>33</v>
      </c>
      <c r="C137" s="51" t="s">
        <v>34</v>
      </c>
      <c r="D137" s="60" t="s">
        <v>35</v>
      </c>
      <c r="E137" s="60" t="s">
        <v>184</v>
      </c>
      <c r="F137" s="60" t="s">
        <v>193</v>
      </c>
      <c r="G137" s="60" t="s">
        <v>70</v>
      </c>
      <c r="H137" s="61" t="s">
        <v>48</v>
      </c>
      <c r="I137" s="62" t="s">
        <v>109</v>
      </c>
      <c r="J137" s="54">
        <v>1</v>
      </c>
      <c r="K137" s="63">
        <v>1</v>
      </c>
      <c r="L137" s="63">
        <v>2</v>
      </c>
      <c r="M137" s="63">
        <v>3</v>
      </c>
      <c r="N137" s="60"/>
      <c r="O137" s="55">
        <f t="shared" si="3"/>
        <v>2</v>
      </c>
      <c r="P137" s="55" t="s">
        <v>22</v>
      </c>
      <c r="Q137" s="55" t="e">
        <f>J137*IF(I137="Diaria",#REF!,IF(I137="Quincenal",#REF!,IF(I137="Semestral",#REF!,IF(I137="Trimestral",#REF!,IF(I137="Cuatrimestral",#REF!,IF(I137="Semanal",#REF!,IF(I137="Mensual",#REF!,IF(I137="Anual",#REF!,0))))))))</f>
        <v>#REF!</v>
      </c>
      <c r="R137" s="55" t="e">
        <f t="shared" si="4"/>
        <v>#REF!</v>
      </c>
      <c r="S137" s="55" t="e">
        <f>IF(P137="Sí",#REF!,#REF!)</f>
        <v>#REF!</v>
      </c>
      <c r="T137" s="55" t="e">
        <f t="shared" si="5"/>
        <v>#REF!</v>
      </c>
      <c r="U137" s="55" t="e">
        <f>C_ODM9[[#This Row],[Plazas]]/$W$10</f>
        <v>#REF!</v>
      </c>
    </row>
    <row r="138" spans="1:21" ht="100" hidden="1" x14ac:dyDescent="0.2">
      <c r="A138" s="50" t="s">
        <v>32</v>
      </c>
      <c r="B138" s="51" t="s">
        <v>33</v>
      </c>
      <c r="C138" s="51" t="s">
        <v>34</v>
      </c>
      <c r="D138" s="50" t="s">
        <v>35</v>
      </c>
      <c r="E138" s="50" t="s">
        <v>194</v>
      </c>
      <c r="F138" s="50" t="s">
        <v>195</v>
      </c>
      <c r="G138" s="50" t="s">
        <v>70</v>
      </c>
      <c r="H138" s="52" t="s">
        <v>48</v>
      </c>
      <c r="I138" s="53" t="s">
        <v>109</v>
      </c>
      <c r="J138" s="54">
        <v>1</v>
      </c>
      <c r="K138" s="55">
        <v>2</v>
      </c>
      <c r="L138" s="55">
        <v>3</v>
      </c>
      <c r="M138" s="55">
        <v>4</v>
      </c>
      <c r="N138" s="50"/>
      <c r="O138" s="55">
        <f t="shared" si="3"/>
        <v>3</v>
      </c>
      <c r="P138" s="55" t="s">
        <v>22</v>
      </c>
      <c r="Q138" s="55" t="e">
        <f>J138*IF(I138="Diaria",#REF!,IF(I138="Quincenal",#REF!,IF(I138="Semestral",#REF!,IF(I138="Trimestral",#REF!,IF(I138="Cuatrimestral",#REF!,IF(I138="Semanal",#REF!,IF(I138="Mensual",#REF!,IF(I138="Anual",#REF!,0))))))))</f>
        <v>#REF!</v>
      </c>
      <c r="R138" s="55" t="e">
        <f t="shared" si="4"/>
        <v>#REF!</v>
      </c>
      <c r="S138" s="55" t="e">
        <f>IF(P138="Sí",#REF!,#REF!)</f>
        <v>#REF!</v>
      </c>
      <c r="T138" s="55" t="e">
        <f t="shared" si="5"/>
        <v>#REF!</v>
      </c>
      <c r="U138" s="55" t="e">
        <f>C_ODM9[[#This Row],[Plazas]]/$W$10</f>
        <v>#REF!</v>
      </c>
    </row>
    <row r="139" spans="1:21" ht="100" x14ac:dyDescent="0.2">
      <c r="A139" s="50" t="s">
        <v>32</v>
      </c>
      <c r="B139" s="59" t="s">
        <v>33</v>
      </c>
      <c r="C139" s="51" t="s">
        <v>34</v>
      </c>
      <c r="D139" s="60" t="s">
        <v>35</v>
      </c>
      <c r="E139" s="60" t="s">
        <v>194</v>
      </c>
      <c r="F139" s="60" t="s">
        <v>196</v>
      </c>
      <c r="G139" s="60" t="s">
        <v>70</v>
      </c>
      <c r="H139" s="61" t="s">
        <v>43</v>
      </c>
      <c r="I139" s="62" t="s">
        <v>109</v>
      </c>
      <c r="J139" s="54">
        <v>1</v>
      </c>
      <c r="K139" s="63">
        <v>2</v>
      </c>
      <c r="L139" s="63">
        <v>3</v>
      </c>
      <c r="M139" s="63">
        <v>4</v>
      </c>
      <c r="N139" s="60"/>
      <c r="O139" s="55">
        <f t="shared" ref="O139:O186" si="6">(K139+(4*L139)+M139)/6</f>
        <v>3</v>
      </c>
      <c r="P139" s="55" t="s">
        <v>22</v>
      </c>
      <c r="Q139" s="55" t="e">
        <f>J139*IF(I139="Diaria",#REF!,IF(I139="Quincenal",#REF!,IF(I139="Semestral",#REF!,IF(I139="Trimestral",#REF!,IF(I139="Cuatrimestral",#REF!,IF(I139="Semanal",#REF!,IF(I139="Mensual",#REF!,IF(I139="Anual",#REF!,0))))))))</f>
        <v>#REF!</v>
      </c>
      <c r="R139" s="55" t="e">
        <f t="shared" si="4"/>
        <v>#REF!</v>
      </c>
      <c r="S139" s="55" t="e">
        <f>IF(P139="Sí",#REF!,#REF!)</f>
        <v>#REF!</v>
      </c>
      <c r="T139" s="55" t="e">
        <f t="shared" si="5"/>
        <v>#REF!</v>
      </c>
      <c r="U139" s="55" t="e">
        <f>C_ODM9[[#This Row],[Plazas]]/$W$10</f>
        <v>#REF!</v>
      </c>
    </row>
    <row r="140" spans="1:21" ht="100" x14ac:dyDescent="0.2">
      <c r="A140" s="50" t="s">
        <v>32</v>
      </c>
      <c r="B140" s="59" t="s">
        <v>33</v>
      </c>
      <c r="C140" s="51" t="s">
        <v>34</v>
      </c>
      <c r="D140" s="60" t="s">
        <v>35</v>
      </c>
      <c r="E140" s="60" t="s">
        <v>194</v>
      </c>
      <c r="F140" s="60" t="s">
        <v>197</v>
      </c>
      <c r="G140" s="60" t="s">
        <v>70</v>
      </c>
      <c r="H140" s="61" t="s">
        <v>43</v>
      </c>
      <c r="I140" s="62" t="s">
        <v>109</v>
      </c>
      <c r="J140" s="54">
        <v>1</v>
      </c>
      <c r="K140" s="63">
        <v>2</v>
      </c>
      <c r="L140" s="63">
        <v>3</v>
      </c>
      <c r="M140" s="63">
        <v>4</v>
      </c>
      <c r="N140" s="60"/>
      <c r="O140" s="55">
        <f t="shared" si="6"/>
        <v>3</v>
      </c>
      <c r="P140" s="55" t="s">
        <v>22</v>
      </c>
      <c r="Q140" s="55" t="e">
        <f>J140*IF(I140="Diaria",#REF!,IF(I140="Quincenal",#REF!,IF(I140="Semestral",#REF!,IF(I140="Trimestral",#REF!,IF(I140="Cuatrimestral",#REF!,IF(I140="Semanal",#REF!,IF(I140="Mensual",#REF!,IF(I140="Anual",#REF!,0))))))))</f>
        <v>#REF!</v>
      </c>
      <c r="R140" s="55" t="e">
        <f t="shared" ref="R140:R186" si="7">Q140*O140</f>
        <v>#REF!</v>
      </c>
      <c r="S140" s="55" t="e">
        <f>IF(P140="Sí",#REF!,#REF!)</f>
        <v>#REF!</v>
      </c>
      <c r="T140" s="55" t="e">
        <f t="shared" ref="T140:T186" si="8">R140/S140</f>
        <v>#REF!</v>
      </c>
      <c r="U140" s="55" t="e">
        <f>C_ODM9[[#This Row],[Plazas]]/$W$10</f>
        <v>#REF!</v>
      </c>
    </row>
    <row r="141" spans="1:21" ht="100" x14ac:dyDescent="0.2">
      <c r="A141" s="50" t="s">
        <v>32</v>
      </c>
      <c r="B141" s="59" t="s">
        <v>33</v>
      </c>
      <c r="C141" s="51" t="s">
        <v>34</v>
      </c>
      <c r="D141" s="60" t="s">
        <v>35</v>
      </c>
      <c r="E141" s="60" t="s">
        <v>194</v>
      </c>
      <c r="F141" s="60" t="s">
        <v>198</v>
      </c>
      <c r="G141" s="60" t="s">
        <v>70</v>
      </c>
      <c r="H141" s="61" t="s">
        <v>43</v>
      </c>
      <c r="I141" s="62" t="s">
        <v>109</v>
      </c>
      <c r="J141" s="54">
        <v>1</v>
      </c>
      <c r="K141" s="63">
        <v>2</v>
      </c>
      <c r="L141" s="63">
        <v>3</v>
      </c>
      <c r="M141" s="63">
        <v>4</v>
      </c>
      <c r="N141" s="60"/>
      <c r="O141" s="55">
        <f t="shared" si="6"/>
        <v>3</v>
      </c>
      <c r="P141" s="55" t="s">
        <v>22</v>
      </c>
      <c r="Q141" s="55" t="e">
        <f>J141*IF(I141="Diaria",#REF!,IF(I141="Quincenal",#REF!,IF(I141="Semestral",#REF!,IF(I141="Trimestral",#REF!,IF(I141="Cuatrimestral",#REF!,IF(I141="Semanal",#REF!,IF(I141="Mensual",#REF!,IF(I141="Anual",#REF!,0))))))))</f>
        <v>#REF!</v>
      </c>
      <c r="R141" s="55" t="e">
        <f t="shared" si="7"/>
        <v>#REF!</v>
      </c>
      <c r="S141" s="55" t="e">
        <f>IF(P141="Sí",#REF!,#REF!)</f>
        <v>#REF!</v>
      </c>
      <c r="T141" s="55" t="e">
        <f t="shared" si="8"/>
        <v>#REF!</v>
      </c>
      <c r="U141" s="55" t="e">
        <f>C_ODM9[[#This Row],[Plazas]]/$W$10</f>
        <v>#REF!</v>
      </c>
    </row>
    <row r="142" spans="1:21" ht="100" hidden="1" x14ac:dyDescent="0.2">
      <c r="A142" s="50" t="s">
        <v>32</v>
      </c>
      <c r="B142" s="51" t="s">
        <v>33</v>
      </c>
      <c r="C142" s="51" t="s">
        <v>34</v>
      </c>
      <c r="D142" s="50" t="s">
        <v>35</v>
      </c>
      <c r="E142" s="50" t="s">
        <v>194</v>
      </c>
      <c r="F142" s="50" t="s">
        <v>199</v>
      </c>
      <c r="G142" s="50" t="s">
        <v>200</v>
      </c>
      <c r="H142" s="52" t="s">
        <v>39</v>
      </c>
      <c r="I142" s="53" t="s">
        <v>114</v>
      </c>
      <c r="J142" s="54">
        <v>1</v>
      </c>
      <c r="K142" s="55">
        <v>1</v>
      </c>
      <c r="L142" s="55">
        <v>1</v>
      </c>
      <c r="M142" s="55">
        <v>1</v>
      </c>
      <c r="N142" s="50"/>
      <c r="O142" s="55">
        <f t="shared" si="6"/>
        <v>1</v>
      </c>
      <c r="P142" s="55" t="s">
        <v>22</v>
      </c>
      <c r="Q142" s="55" t="e">
        <f>J142*IF(I142="Diaria",#REF!,IF(I142="Quincenal",#REF!,IF(I142="Semestral",#REF!,IF(I142="Trimestral",#REF!,IF(I142="Cuatrimestral",#REF!,IF(I142="Semanal",#REF!,IF(I142="Mensual",#REF!,IF(I142="Anual",#REF!,0))))))))</f>
        <v>#REF!</v>
      </c>
      <c r="R142" s="55" t="e">
        <f t="shared" si="7"/>
        <v>#REF!</v>
      </c>
      <c r="S142" s="55" t="e">
        <f>IF(P142="Sí",#REF!,#REF!)</f>
        <v>#REF!</v>
      </c>
      <c r="T142" s="55" t="e">
        <f t="shared" si="8"/>
        <v>#REF!</v>
      </c>
      <c r="U142" s="55" t="e">
        <f>C_ODM9[[#This Row],[Plazas]]/$W$10</f>
        <v>#REF!</v>
      </c>
    </row>
    <row r="143" spans="1:21" ht="100" x14ac:dyDescent="0.2">
      <c r="A143" s="50" t="s">
        <v>32</v>
      </c>
      <c r="B143" s="59" t="s">
        <v>33</v>
      </c>
      <c r="C143" s="51" t="s">
        <v>34</v>
      </c>
      <c r="D143" s="60" t="s">
        <v>35</v>
      </c>
      <c r="E143" s="60" t="s">
        <v>194</v>
      </c>
      <c r="F143" s="60" t="s">
        <v>201</v>
      </c>
      <c r="G143" s="60" t="s">
        <v>200</v>
      </c>
      <c r="H143" s="61" t="s">
        <v>43</v>
      </c>
      <c r="I143" s="62" t="s">
        <v>114</v>
      </c>
      <c r="J143" s="54">
        <v>1</v>
      </c>
      <c r="K143" s="63">
        <v>1</v>
      </c>
      <c r="L143" s="63">
        <v>1</v>
      </c>
      <c r="M143" s="63">
        <v>1</v>
      </c>
      <c r="N143" s="60"/>
      <c r="O143" s="55">
        <f t="shared" si="6"/>
        <v>1</v>
      </c>
      <c r="P143" s="55" t="s">
        <v>22</v>
      </c>
      <c r="Q143" s="55" t="e">
        <f>J143*IF(I143="Diaria",#REF!,IF(I143="Quincenal",#REF!,IF(I143="Semestral",#REF!,IF(I143="Trimestral",#REF!,IF(I143="Cuatrimestral",#REF!,IF(I143="Semanal",#REF!,IF(I143="Mensual",#REF!,IF(I143="Anual",#REF!,0))))))))</f>
        <v>#REF!</v>
      </c>
      <c r="R143" s="55" t="e">
        <f t="shared" si="7"/>
        <v>#REF!</v>
      </c>
      <c r="S143" s="55" t="e">
        <f>IF(P143="Sí",#REF!,#REF!)</f>
        <v>#REF!</v>
      </c>
      <c r="T143" s="55" t="e">
        <f t="shared" si="8"/>
        <v>#REF!</v>
      </c>
      <c r="U143" s="55" t="e">
        <f>C_ODM9[[#This Row],[Plazas]]/$W$10</f>
        <v>#REF!</v>
      </c>
    </row>
    <row r="144" spans="1:21" ht="100" x14ac:dyDescent="0.2">
      <c r="A144" s="50" t="s">
        <v>32</v>
      </c>
      <c r="B144" s="59" t="s">
        <v>33</v>
      </c>
      <c r="C144" s="51" t="s">
        <v>34</v>
      </c>
      <c r="D144" s="60" t="s">
        <v>35</v>
      </c>
      <c r="E144" s="60" t="s">
        <v>194</v>
      </c>
      <c r="F144" s="60" t="s">
        <v>202</v>
      </c>
      <c r="G144" s="60" t="s">
        <v>200</v>
      </c>
      <c r="H144" s="61" t="s">
        <v>43</v>
      </c>
      <c r="I144" s="62" t="s">
        <v>114</v>
      </c>
      <c r="J144" s="54">
        <v>1</v>
      </c>
      <c r="K144" s="63">
        <v>1</v>
      </c>
      <c r="L144" s="63">
        <v>1</v>
      </c>
      <c r="M144" s="63">
        <v>1</v>
      </c>
      <c r="N144" s="60"/>
      <c r="O144" s="55">
        <f t="shared" si="6"/>
        <v>1</v>
      </c>
      <c r="P144" s="55" t="s">
        <v>22</v>
      </c>
      <c r="Q144" s="55" t="e">
        <f>J144*IF(I144="Diaria",#REF!,IF(I144="Quincenal",#REF!,IF(I144="Semestral",#REF!,IF(I144="Trimestral",#REF!,IF(I144="Cuatrimestral",#REF!,IF(I144="Semanal",#REF!,IF(I144="Mensual",#REF!,IF(I144="Anual",#REF!,0))))))))</f>
        <v>#REF!</v>
      </c>
      <c r="R144" s="55" t="e">
        <f t="shared" si="7"/>
        <v>#REF!</v>
      </c>
      <c r="S144" s="55" t="e">
        <f>IF(P144="Sí",#REF!,#REF!)</f>
        <v>#REF!</v>
      </c>
      <c r="T144" s="55" t="e">
        <f t="shared" si="8"/>
        <v>#REF!</v>
      </c>
      <c r="U144" s="55" t="e">
        <f>C_ODM9[[#This Row],[Plazas]]/$W$10</f>
        <v>#REF!</v>
      </c>
    </row>
    <row r="145" spans="1:21" ht="100" x14ac:dyDescent="0.2">
      <c r="A145" s="50" t="s">
        <v>32</v>
      </c>
      <c r="B145" s="59" t="s">
        <v>33</v>
      </c>
      <c r="C145" s="51" t="s">
        <v>34</v>
      </c>
      <c r="D145" s="60" t="s">
        <v>35</v>
      </c>
      <c r="E145" s="60" t="s">
        <v>194</v>
      </c>
      <c r="F145" s="60" t="s">
        <v>203</v>
      </c>
      <c r="G145" s="60" t="s">
        <v>200</v>
      </c>
      <c r="H145" s="61" t="s">
        <v>43</v>
      </c>
      <c r="I145" s="62" t="s">
        <v>114</v>
      </c>
      <c r="J145" s="54">
        <v>1</v>
      </c>
      <c r="K145" s="63">
        <v>1</v>
      </c>
      <c r="L145" s="63">
        <v>1</v>
      </c>
      <c r="M145" s="63">
        <v>1</v>
      </c>
      <c r="N145" s="60"/>
      <c r="O145" s="55">
        <f t="shared" si="6"/>
        <v>1</v>
      </c>
      <c r="P145" s="55" t="s">
        <v>22</v>
      </c>
      <c r="Q145" s="55" t="e">
        <f>J145*IF(I145="Diaria",#REF!,IF(I145="Quincenal",#REF!,IF(I145="Semestral",#REF!,IF(I145="Trimestral",#REF!,IF(I145="Cuatrimestral",#REF!,IF(I145="Semanal",#REF!,IF(I145="Mensual",#REF!,IF(I145="Anual",#REF!,0))))))))</f>
        <v>#REF!</v>
      </c>
      <c r="R145" s="55" t="e">
        <f t="shared" si="7"/>
        <v>#REF!</v>
      </c>
      <c r="S145" s="55" t="e">
        <f>IF(P145="Sí",#REF!,#REF!)</f>
        <v>#REF!</v>
      </c>
      <c r="T145" s="55" t="e">
        <f t="shared" si="8"/>
        <v>#REF!</v>
      </c>
      <c r="U145" s="55" t="e">
        <f>C_ODM9[[#This Row],[Plazas]]/$W$10</f>
        <v>#REF!</v>
      </c>
    </row>
    <row r="146" spans="1:21" ht="75" hidden="1" x14ac:dyDescent="0.2">
      <c r="A146" s="53" t="s">
        <v>204</v>
      </c>
      <c r="B146" s="51" t="s">
        <v>205</v>
      </c>
      <c r="C146" s="51" t="s">
        <v>206</v>
      </c>
      <c r="D146" s="50" t="s">
        <v>207</v>
      </c>
      <c r="E146" s="50" t="s">
        <v>208</v>
      </c>
      <c r="F146" s="50" t="s">
        <v>209</v>
      </c>
      <c r="G146" s="50" t="s">
        <v>210</v>
      </c>
      <c r="H146" s="52" t="s">
        <v>39</v>
      </c>
      <c r="I146" s="53" t="s">
        <v>109</v>
      </c>
      <c r="J146" s="70">
        <v>1</v>
      </c>
      <c r="K146" s="55">
        <v>4</v>
      </c>
      <c r="L146" s="55">
        <v>7</v>
      </c>
      <c r="M146" s="55">
        <v>10</v>
      </c>
      <c r="N146" s="50" t="s">
        <v>211</v>
      </c>
      <c r="O146" s="55">
        <f t="shared" si="6"/>
        <v>7</v>
      </c>
      <c r="P146" s="55" t="s">
        <v>22</v>
      </c>
      <c r="Q146" s="55" t="e">
        <f>J146*IF(I146="Diaria",#REF!,IF(I146="Quincenal",#REF!,IF(I146="Semestral",#REF!,IF(I146="Trimestral",#REF!,IF(I146="Cuatrimestral",#REF!,IF(I146="Semanal",#REF!,IF(I146="Mensual",#REF!,IF(I146="Anual",#REF!,0))))))))</f>
        <v>#REF!</v>
      </c>
      <c r="R146" s="55" t="e">
        <f t="shared" si="7"/>
        <v>#REF!</v>
      </c>
      <c r="S146" s="55" t="e">
        <f>IF(P146="Sí",#REF!,#REF!)</f>
        <v>#REF!</v>
      </c>
      <c r="T146" s="55" t="e">
        <f t="shared" si="8"/>
        <v>#REF!</v>
      </c>
      <c r="U146" s="55" t="e">
        <f>C_ODM9[[#This Row],[Plazas]]/$W$10</f>
        <v>#REF!</v>
      </c>
    </row>
    <row r="147" spans="1:21" ht="75" hidden="1" x14ac:dyDescent="0.2">
      <c r="A147" s="53" t="s">
        <v>204</v>
      </c>
      <c r="B147" s="51" t="s">
        <v>205</v>
      </c>
      <c r="C147" s="51" t="s">
        <v>206</v>
      </c>
      <c r="D147" s="50" t="s">
        <v>207</v>
      </c>
      <c r="E147" s="50" t="s">
        <v>208</v>
      </c>
      <c r="F147" s="99" t="s">
        <v>212</v>
      </c>
      <c r="G147" s="97" t="s">
        <v>210</v>
      </c>
      <c r="H147" s="52" t="s">
        <v>39</v>
      </c>
      <c r="I147" s="53" t="s">
        <v>109</v>
      </c>
      <c r="J147" s="70">
        <v>1</v>
      </c>
      <c r="K147" s="55">
        <v>14</v>
      </c>
      <c r="L147" s="55">
        <v>25</v>
      </c>
      <c r="M147" s="55">
        <v>35</v>
      </c>
      <c r="N147" s="50" t="s">
        <v>213</v>
      </c>
      <c r="O147" s="55">
        <f t="shared" si="6"/>
        <v>24.833333333333332</v>
      </c>
      <c r="P147" s="55" t="s">
        <v>22</v>
      </c>
      <c r="Q147" s="55" t="e">
        <f>J147*IF(I147="Diaria",#REF!,IF(I147="Quincenal",#REF!,IF(I147="Semestral",#REF!,IF(I147="Trimestral",#REF!,IF(I147="Cuatrimestral",#REF!,IF(I147="Semanal",#REF!,IF(I147="Mensual",#REF!,IF(I147="Anual",#REF!,0))))))))</f>
        <v>#REF!</v>
      </c>
      <c r="R147" s="55" t="e">
        <f t="shared" si="7"/>
        <v>#REF!</v>
      </c>
      <c r="S147" s="55" t="e">
        <f>IF(P147="Sí",#REF!,#REF!)</f>
        <v>#REF!</v>
      </c>
      <c r="T147" s="55" t="e">
        <f t="shared" si="8"/>
        <v>#REF!</v>
      </c>
      <c r="U147" s="55" t="e">
        <f>C_ODM9[[#This Row],[Plazas]]/$W$10</f>
        <v>#REF!</v>
      </c>
    </row>
    <row r="148" spans="1:21" s="77" customFormat="1" ht="75" hidden="1" x14ac:dyDescent="0.2">
      <c r="A148" s="71" t="s">
        <v>204</v>
      </c>
      <c r="B148" s="72" t="s">
        <v>205</v>
      </c>
      <c r="C148" s="72" t="s">
        <v>206</v>
      </c>
      <c r="D148" s="73" t="s">
        <v>207</v>
      </c>
      <c r="E148" s="73" t="s">
        <v>208</v>
      </c>
      <c r="F148" s="100" t="s">
        <v>214</v>
      </c>
      <c r="G148" s="98" t="s">
        <v>210</v>
      </c>
      <c r="H148" s="74" t="s">
        <v>39</v>
      </c>
      <c r="I148" s="71" t="s">
        <v>40</v>
      </c>
      <c r="J148" s="75">
        <v>1</v>
      </c>
      <c r="K148" s="76">
        <v>56</v>
      </c>
      <c r="L148" s="76">
        <v>70</v>
      </c>
      <c r="M148" s="76">
        <v>105</v>
      </c>
      <c r="N148" s="73" t="s">
        <v>213</v>
      </c>
      <c r="O148" s="76">
        <f t="shared" si="6"/>
        <v>73.5</v>
      </c>
      <c r="P148" s="76" t="s">
        <v>22</v>
      </c>
      <c r="Q148" s="76" t="e">
        <f>J148*IF(I148="Diaria",#REF!,IF(I148="Quincenal",#REF!,IF(I148="Semestral",#REF!,IF(I148="Trimestral",#REF!,IF(I148="Cuatrimestral",#REF!,IF(I148="Semanal",#REF!,IF(I148="Mensual",#REF!,IF(I148="Anual",#REF!,0))))))))</f>
        <v>#REF!</v>
      </c>
      <c r="R148" s="76" t="e">
        <f t="shared" si="7"/>
        <v>#REF!</v>
      </c>
      <c r="S148" s="76" t="e">
        <f>IF(P148="Sí",#REF!,#REF!)</f>
        <v>#REF!</v>
      </c>
      <c r="T148" s="76" t="e">
        <f t="shared" si="8"/>
        <v>#REF!</v>
      </c>
      <c r="U148" s="76" t="e">
        <f>C_ODM9[[#This Row],[Plazas]]/$W$10</f>
        <v>#REF!</v>
      </c>
    </row>
    <row r="149" spans="1:21" ht="75" hidden="1" x14ac:dyDescent="0.2">
      <c r="A149" s="53" t="s">
        <v>204</v>
      </c>
      <c r="B149" s="51" t="s">
        <v>205</v>
      </c>
      <c r="C149" s="51" t="s">
        <v>206</v>
      </c>
      <c r="D149" s="50" t="s">
        <v>207</v>
      </c>
      <c r="E149" s="50" t="s">
        <v>215</v>
      </c>
      <c r="F149" s="50" t="s">
        <v>216</v>
      </c>
      <c r="G149" s="50" t="s">
        <v>210</v>
      </c>
      <c r="H149" s="52" t="s">
        <v>39</v>
      </c>
      <c r="I149" s="53" t="s">
        <v>109</v>
      </c>
      <c r="J149" s="70">
        <v>1</v>
      </c>
      <c r="K149" s="70">
        <v>1</v>
      </c>
      <c r="L149" s="70">
        <v>1.5</v>
      </c>
      <c r="M149" s="70">
        <v>3</v>
      </c>
      <c r="N149" s="50"/>
      <c r="O149" s="55">
        <f t="shared" si="6"/>
        <v>1.6666666666666667</v>
      </c>
      <c r="P149" s="55" t="s">
        <v>22</v>
      </c>
      <c r="Q149" s="55" t="e">
        <f>J149*IF(I149="Diaria",#REF!,IF(I149="Quincenal",#REF!,IF(I149="Semestral",#REF!,IF(I149="Trimestral",#REF!,IF(I149="Cuatrimestral",#REF!,IF(I149="Semanal",#REF!,IF(I149="Mensual",#REF!,IF(I149="Anual",#REF!,0))))))))</f>
        <v>#REF!</v>
      </c>
      <c r="R149" s="55" t="e">
        <f t="shared" si="7"/>
        <v>#REF!</v>
      </c>
      <c r="S149" s="55" t="e">
        <f>IF(P149="Sí",#REF!,#REF!)</f>
        <v>#REF!</v>
      </c>
      <c r="T149" s="55" t="e">
        <f t="shared" si="8"/>
        <v>#REF!</v>
      </c>
      <c r="U149" s="55" t="e">
        <f>C_ODM9[[#This Row],[Plazas]]/$W$10</f>
        <v>#REF!</v>
      </c>
    </row>
    <row r="150" spans="1:21" ht="75" hidden="1" x14ac:dyDescent="0.2">
      <c r="A150" s="53" t="s">
        <v>204</v>
      </c>
      <c r="B150" s="51" t="s">
        <v>205</v>
      </c>
      <c r="C150" s="51" t="s">
        <v>206</v>
      </c>
      <c r="D150" s="50" t="s">
        <v>207</v>
      </c>
      <c r="E150" s="50" t="s">
        <v>215</v>
      </c>
      <c r="F150" s="50" t="s">
        <v>217</v>
      </c>
      <c r="G150" s="50" t="s">
        <v>218</v>
      </c>
      <c r="H150" s="52" t="s">
        <v>39</v>
      </c>
      <c r="I150" s="53" t="s">
        <v>109</v>
      </c>
      <c r="J150" s="70">
        <v>1</v>
      </c>
      <c r="K150" s="55">
        <v>7</v>
      </c>
      <c r="L150" s="55">
        <v>10</v>
      </c>
      <c r="M150" s="55">
        <v>12</v>
      </c>
      <c r="N150" s="50" t="s">
        <v>219</v>
      </c>
      <c r="O150" s="55">
        <f t="shared" si="6"/>
        <v>9.8333333333333339</v>
      </c>
      <c r="P150" s="55" t="s">
        <v>22</v>
      </c>
      <c r="Q150" s="55" t="e">
        <f>J150*IF(I150="Diaria",#REF!,IF(I150="Quincenal",#REF!,IF(I150="Semestral",#REF!,IF(I150="Trimestral",#REF!,IF(I150="Cuatrimestral",#REF!,IF(I150="Semanal",#REF!,IF(I150="Mensual",#REF!,IF(I150="Anual",#REF!,0))))))))</f>
        <v>#REF!</v>
      </c>
      <c r="R150" s="55" t="e">
        <f t="shared" si="7"/>
        <v>#REF!</v>
      </c>
      <c r="S150" s="55" t="e">
        <f>IF(P150="Sí",#REF!,#REF!)</f>
        <v>#REF!</v>
      </c>
      <c r="T150" s="55" t="e">
        <f t="shared" si="8"/>
        <v>#REF!</v>
      </c>
      <c r="U150" s="55" t="e">
        <f>C_ODM9[[#This Row],[Plazas]]/$W$10</f>
        <v>#REF!</v>
      </c>
    </row>
    <row r="151" spans="1:21" ht="125" hidden="1" x14ac:dyDescent="0.2">
      <c r="A151" s="53" t="s">
        <v>204</v>
      </c>
      <c r="B151" s="51" t="s">
        <v>205</v>
      </c>
      <c r="C151" s="51" t="s">
        <v>206</v>
      </c>
      <c r="D151" s="50" t="s">
        <v>207</v>
      </c>
      <c r="E151" s="50" t="s">
        <v>220</v>
      </c>
      <c r="F151" s="50" t="s">
        <v>221</v>
      </c>
      <c r="G151" s="99" t="s">
        <v>210</v>
      </c>
      <c r="H151" s="52" t="s">
        <v>39</v>
      </c>
      <c r="I151" s="53" t="s">
        <v>109</v>
      </c>
      <c r="J151" s="70">
        <v>1</v>
      </c>
      <c r="K151" s="55">
        <v>21</v>
      </c>
      <c r="L151" s="55">
        <v>42</v>
      </c>
      <c r="M151" s="55">
        <v>56</v>
      </c>
      <c r="N151" s="50" t="s">
        <v>222</v>
      </c>
      <c r="O151" s="55">
        <f t="shared" si="6"/>
        <v>40.833333333333336</v>
      </c>
      <c r="P151" s="55" t="s">
        <v>22</v>
      </c>
      <c r="Q151" s="55" t="e">
        <f>J151*IF(I151="Diaria",#REF!,IF(I151="Quincenal",#REF!,IF(I151="Semestral",#REF!,IF(I151="Trimestral",#REF!,IF(I151="Cuatrimestral",#REF!,IF(I151="Semanal",#REF!,IF(I151="Mensual",#REF!,IF(I151="Anual",#REF!,0))))))))</f>
        <v>#REF!</v>
      </c>
      <c r="R151" s="55" t="e">
        <f t="shared" si="7"/>
        <v>#REF!</v>
      </c>
      <c r="S151" s="55" t="e">
        <f>IF(P151="Sí",#REF!,#REF!)</f>
        <v>#REF!</v>
      </c>
      <c r="T151" s="55" t="e">
        <f t="shared" si="8"/>
        <v>#REF!</v>
      </c>
      <c r="U151" s="55" t="e">
        <f>C_ODM9[[#This Row],[Plazas]]/$W$10</f>
        <v>#REF!</v>
      </c>
    </row>
    <row r="152" spans="1:21" s="77" customFormat="1" ht="125" hidden="1" x14ac:dyDescent="0.2">
      <c r="A152" s="71" t="s">
        <v>204</v>
      </c>
      <c r="B152" s="72" t="s">
        <v>205</v>
      </c>
      <c r="C152" s="72" t="s">
        <v>206</v>
      </c>
      <c r="D152" s="73" t="s">
        <v>207</v>
      </c>
      <c r="E152" s="73" t="s">
        <v>220</v>
      </c>
      <c r="F152" s="73" t="s">
        <v>223</v>
      </c>
      <c r="G152" s="100" t="s">
        <v>210</v>
      </c>
      <c r="H152" s="74" t="s">
        <v>39</v>
      </c>
      <c r="I152" s="71" t="s">
        <v>40</v>
      </c>
      <c r="J152" s="75">
        <v>1</v>
      </c>
      <c r="K152" s="75">
        <v>70</v>
      </c>
      <c r="L152" s="75">
        <v>105</v>
      </c>
      <c r="M152" s="75">
        <v>140</v>
      </c>
      <c r="N152" s="73" t="s">
        <v>222</v>
      </c>
      <c r="O152" s="76">
        <f t="shared" si="6"/>
        <v>105</v>
      </c>
      <c r="P152" s="76" t="s">
        <v>22</v>
      </c>
      <c r="Q152" s="76" t="e">
        <f>J152*IF(I152="Diaria",#REF!,IF(I152="Quincenal",#REF!,IF(I152="Semestral",#REF!,IF(I152="Trimestral",#REF!,IF(I152="Cuatrimestral",#REF!,IF(I152="Semanal",#REF!,IF(I152="Mensual",#REF!,IF(I152="Anual",#REF!,0))))))))</f>
        <v>#REF!</v>
      </c>
      <c r="R152" s="76" t="e">
        <f t="shared" si="7"/>
        <v>#REF!</v>
      </c>
      <c r="S152" s="76" t="e">
        <f>IF(P152="Sí",#REF!,#REF!)</f>
        <v>#REF!</v>
      </c>
      <c r="T152" s="76" t="e">
        <f t="shared" si="8"/>
        <v>#REF!</v>
      </c>
      <c r="U152" s="76" t="e">
        <f>C_ODM9[[#This Row],[Plazas]]/$W$10</f>
        <v>#REF!</v>
      </c>
    </row>
    <row r="153" spans="1:21" ht="125" hidden="1" x14ac:dyDescent="0.2">
      <c r="A153" s="53" t="s">
        <v>204</v>
      </c>
      <c r="B153" s="51" t="s">
        <v>205</v>
      </c>
      <c r="C153" s="51" t="s">
        <v>206</v>
      </c>
      <c r="D153" s="50" t="s">
        <v>207</v>
      </c>
      <c r="E153" s="50" t="s">
        <v>220</v>
      </c>
      <c r="F153" s="50" t="s">
        <v>224</v>
      </c>
      <c r="G153" s="50" t="s">
        <v>225</v>
      </c>
      <c r="H153" s="52" t="s">
        <v>39</v>
      </c>
      <c r="I153" s="53" t="s">
        <v>109</v>
      </c>
      <c r="J153" s="70">
        <v>1</v>
      </c>
      <c r="K153" s="70">
        <v>1</v>
      </c>
      <c r="L153" s="70">
        <v>1</v>
      </c>
      <c r="M153" s="70">
        <v>2</v>
      </c>
      <c r="N153" s="50"/>
      <c r="O153" s="55">
        <f t="shared" si="6"/>
        <v>1.1666666666666667</v>
      </c>
      <c r="P153" s="55" t="s">
        <v>22</v>
      </c>
      <c r="Q153" s="55" t="e">
        <f>J153*IF(I153="Diaria",#REF!,IF(I153="Quincenal",#REF!,IF(I153="Semestral",#REF!,IF(I153="Trimestral",#REF!,IF(I153="Cuatrimestral",#REF!,IF(I153="Semanal",#REF!,IF(I153="Mensual",#REF!,IF(I153="Anual",#REF!,0))))))))</f>
        <v>#REF!</v>
      </c>
      <c r="R153" s="55" t="e">
        <f t="shared" si="7"/>
        <v>#REF!</v>
      </c>
      <c r="S153" s="55" t="e">
        <f>IF(P153="Sí",#REF!,#REF!)</f>
        <v>#REF!</v>
      </c>
      <c r="T153" s="55" t="e">
        <f t="shared" si="8"/>
        <v>#REF!</v>
      </c>
      <c r="U153" s="55" t="e">
        <f>C_ODM9[[#This Row],[Plazas]]/$W$10</f>
        <v>#REF!</v>
      </c>
    </row>
    <row r="154" spans="1:21" ht="100" hidden="1" x14ac:dyDescent="0.2">
      <c r="A154" s="53" t="s">
        <v>204</v>
      </c>
      <c r="B154" s="51" t="s">
        <v>205</v>
      </c>
      <c r="C154" s="51" t="s">
        <v>206</v>
      </c>
      <c r="D154" s="50" t="s">
        <v>207</v>
      </c>
      <c r="E154" s="50" t="s">
        <v>226</v>
      </c>
      <c r="F154" s="50" t="s">
        <v>227</v>
      </c>
      <c r="G154" s="50" t="s">
        <v>210</v>
      </c>
      <c r="H154" s="52" t="s">
        <v>39</v>
      </c>
      <c r="I154" s="53" t="s">
        <v>109</v>
      </c>
      <c r="J154" s="70">
        <v>1</v>
      </c>
      <c r="K154" s="70">
        <v>1</v>
      </c>
      <c r="L154" s="70">
        <v>1</v>
      </c>
      <c r="M154" s="70">
        <v>2</v>
      </c>
      <c r="N154" s="50"/>
      <c r="O154" s="55">
        <f t="shared" si="6"/>
        <v>1.1666666666666667</v>
      </c>
      <c r="P154" s="55" t="s">
        <v>22</v>
      </c>
      <c r="Q154" s="55" t="e">
        <f>J154*IF(I154="Diaria",#REF!,IF(I154="Quincenal",#REF!,IF(I154="Semestral",#REF!,IF(I154="Trimestral",#REF!,IF(I154="Cuatrimestral",#REF!,IF(I154="Semanal",#REF!,IF(I154="Mensual",#REF!,IF(I154="Anual",#REF!,0))))))))</f>
        <v>#REF!</v>
      </c>
      <c r="R154" s="55" t="e">
        <f t="shared" si="7"/>
        <v>#REF!</v>
      </c>
      <c r="S154" s="55" t="e">
        <f>IF(P154="Sí",#REF!,#REF!)</f>
        <v>#REF!</v>
      </c>
      <c r="T154" s="55" t="e">
        <f t="shared" si="8"/>
        <v>#REF!</v>
      </c>
      <c r="U154" s="55" t="e">
        <f>C_ODM9[[#This Row],[Plazas]]/$W$10</f>
        <v>#REF!</v>
      </c>
    </row>
    <row r="155" spans="1:21" s="77" customFormat="1" ht="125" hidden="1" x14ac:dyDescent="0.2">
      <c r="A155" s="71" t="s">
        <v>204</v>
      </c>
      <c r="B155" s="72" t="s">
        <v>205</v>
      </c>
      <c r="C155" s="72" t="s">
        <v>206</v>
      </c>
      <c r="D155" s="73" t="s">
        <v>207</v>
      </c>
      <c r="E155" s="73" t="s">
        <v>226</v>
      </c>
      <c r="F155" s="73" t="s">
        <v>228</v>
      </c>
      <c r="G155" s="73" t="s">
        <v>210</v>
      </c>
      <c r="H155" s="74" t="s">
        <v>39</v>
      </c>
      <c r="I155" s="71" t="s">
        <v>109</v>
      </c>
      <c r="J155" s="75">
        <v>1</v>
      </c>
      <c r="K155" s="75">
        <v>35</v>
      </c>
      <c r="L155" s="76">
        <v>49</v>
      </c>
      <c r="M155" s="75">
        <v>105</v>
      </c>
      <c r="N155" s="73" t="s">
        <v>229</v>
      </c>
      <c r="O155" s="76">
        <f t="shared" si="6"/>
        <v>56</v>
      </c>
      <c r="P155" s="76" t="s">
        <v>22</v>
      </c>
      <c r="Q155" s="76" t="e">
        <f>J155*IF(I155="Diaria",#REF!,IF(I155="Quincenal",#REF!,IF(I155="Semestral",#REF!,IF(I155="Trimestral",#REF!,IF(I155="Cuatrimestral",#REF!,IF(I155="Semanal",#REF!,IF(I155="Mensual",#REF!,IF(I155="Anual",#REF!,0))))))))</f>
        <v>#REF!</v>
      </c>
      <c r="R155" s="76" t="e">
        <f t="shared" si="7"/>
        <v>#REF!</v>
      </c>
      <c r="S155" s="76" t="e">
        <f>IF(P155="Sí",#REF!,#REF!)</f>
        <v>#REF!</v>
      </c>
      <c r="T155" s="76" t="e">
        <f t="shared" si="8"/>
        <v>#REF!</v>
      </c>
      <c r="U155" s="76" t="e">
        <f>C_ODM9[[#This Row],[Plazas]]/$W$10</f>
        <v>#REF!</v>
      </c>
    </row>
    <row r="156" spans="1:21" ht="75" hidden="1" x14ac:dyDescent="0.2">
      <c r="A156" s="53" t="s">
        <v>204</v>
      </c>
      <c r="B156" s="51" t="s">
        <v>205</v>
      </c>
      <c r="C156" s="51" t="s">
        <v>206</v>
      </c>
      <c r="D156" s="50" t="s">
        <v>207</v>
      </c>
      <c r="E156" s="50" t="s">
        <v>230</v>
      </c>
      <c r="F156" s="50" t="s">
        <v>231</v>
      </c>
      <c r="G156" s="50" t="s">
        <v>210</v>
      </c>
      <c r="H156" s="52" t="s">
        <v>39</v>
      </c>
      <c r="I156" s="53" t="s">
        <v>109</v>
      </c>
      <c r="J156" s="70">
        <v>1</v>
      </c>
      <c r="K156" s="70">
        <v>3</v>
      </c>
      <c r="L156" s="55">
        <v>4</v>
      </c>
      <c r="M156" s="70">
        <v>5</v>
      </c>
      <c r="N156" s="50"/>
      <c r="O156" s="55">
        <f t="shared" si="6"/>
        <v>4</v>
      </c>
      <c r="P156" s="55" t="s">
        <v>22</v>
      </c>
      <c r="Q156" s="55" t="e">
        <f>J156*IF(I156="Diaria",#REF!,IF(I156="Quincenal",#REF!,IF(I156="Semestral",#REF!,IF(I156="Trimestral",#REF!,IF(I156="Cuatrimestral",#REF!,IF(I156="Semanal",#REF!,IF(I156="Mensual",#REF!,IF(I156="Anual",#REF!,0))))))))</f>
        <v>#REF!</v>
      </c>
      <c r="R156" s="55" t="e">
        <f t="shared" si="7"/>
        <v>#REF!</v>
      </c>
      <c r="S156" s="55" t="e">
        <f>IF(P156="Sí",#REF!,#REF!)</f>
        <v>#REF!</v>
      </c>
      <c r="T156" s="55" t="e">
        <f t="shared" si="8"/>
        <v>#REF!</v>
      </c>
      <c r="U156" s="55" t="e">
        <f>C_ODM9[[#This Row],[Plazas]]/$W$10</f>
        <v>#REF!</v>
      </c>
    </row>
    <row r="157" spans="1:21" ht="75" hidden="1" x14ac:dyDescent="0.2">
      <c r="A157" s="53" t="s">
        <v>232</v>
      </c>
      <c r="B157" s="51" t="s">
        <v>205</v>
      </c>
      <c r="C157" s="51" t="s">
        <v>206</v>
      </c>
      <c r="D157" s="50" t="s">
        <v>35</v>
      </c>
      <c r="E157" s="50" t="s">
        <v>36</v>
      </c>
      <c r="F157" s="50" t="s">
        <v>233</v>
      </c>
      <c r="G157" s="50" t="s">
        <v>234</v>
      </c>
      <c r="H157" s="52" t="s">
        <v>39</v>
      </c>
      <c r="I157" s="53" t="s">
        <v>40</v>
      </c>
      <c r="J157" s="70">
        <v>1</v>
      </c>
      <c r="K157" s="55">
        <v>4</v>
      </c>
      <c r="L157" s="55">
        <v>6</v>
      </c>
      <c r="M157" s="55">
        <v>8</v>
      </c>
      <c r="N157" s="50" t="s">
        <v>235</v>
      </c>
      <c r="O157" s="55">
        <f t="shared" si="6"/>
        <v>6</v>
      </c>
      <c r="P157" s="55" t="s">
        <v>22</v>
      </c>
      <c r="Q157" s="55" t="e">
        <f>J157*IF(I157="Diaria",#REF!,IF(I157="Quincenal",#REF!,IF(I157="Semestral",#REF!,IF(I157="Trimestral",#REF!,IF(I157="Cuatrimestral",#REF!,IF(I157="Semanal",#REF!,IF(I157="Mensual",#REF!,IF(I157="Anual",#REF!,0))))))))</f>
        <v>#REF!</v>
      </c>
      <c r="R157" s="55" t="e">
        <f t="shared" si="7"/>
        <v>#REF!</v>
      </c>
      <c r="S157" s="55" t="e">
        <f>IF(P157="Sí",#REF!,#REF!)</f>
        <v>#REF!</v>
      </c>
      <c r="T157" s="55" t="e">
        <f t="shared" si="8"/>
        <v>#REF!</v>
      </c>
      <c r="U157" s="55" t="e">
        <f>C_ODM9[[#This Row],[Plazas]]/$W$10</f>
        <v>#REF!</v>
      </c>
    </row>
    <row r="158" spans="1:21" ht="100" hidden="1" x14ac:dyDescent="0.2">
      <c r="A158" s="53" t="s">
        <v>232</v>
      </c>
      <c r="B158" s="51" t="s">
        <v>205</v>
      </c>
      <c r="C158" s="51" t="s">
        <v>206</v>
      </c>
      <c r="D158" s="50" t="s">
        <v>35</v>
      </c>
      <c r="E158" s="50" t="s">
        <v>36</v>
      </c>
      <c r="F158" s="50" t="s">
        <v>236</v>
      </c>
      <c r="G158" s="50" t="s">
        <v>237</v>
      </c>
      <c r="H158" s="52" t="s">
        <v>39</v>
      </c>
      <c r="I158" s="53" t="s">
        <v>40</v>
      </c>
      <c r="J158" s="70">
        <v>2</v>
      </c>
      <c r="K158" s="55">
        <v>4</v>
      </c>
      <c r="L158" s="55">
        <v>6</v>
      </c>
      <c r="M158" s="55">
        <v>8</v>
      </c>
      <c r="N158" s="50"/>
      <c r="O158" s="55">
        <f t="shared" si="6"/>
        <v>6</v>
      </c>
      <c r="P158" s="55" t="s">
        <v>22</v>
      </c>
      <c r="Q158" s="55" t="e">
        <f>J158*IF(I158="Diaria",#REF!,IF(I158="Quincenal",#REF!,IF(I158="Semestral",#REF!,IF(I158="Trimestral",#REF!,IF(I158="Cuatrimestral",#REF!,IF(I158="Semanal",#REF!,IF(I158="Mensual",#REF!,IF(I158="Anual",#REF!,0))))))))</f>
        <v>#REF!</v>
      </c>
      <c r="R158" s="55" t="e">
        <f t="shared" si="7"/>
        <v>#REF!</v>
      </c>
      <c r="S158" s="55" t="e">
        <f>IF(P158="Sí",#REF!,#REF!)</f>
        <v>#REF!</v>
      </c>
      <c r="T158" s="55" t="e">
        <f t="shared" si="8"/>
        <v>#REF!</v>
      </c>
      <c r="U158" s="55" t="e">
        <f>C_ODM9[[#This Row],[Plazas]]/$W$10</f>
        <v>#REF!</v>
      </c>
    </row>
    <row r="159" spans="1:21" ht="75" hidden="1" x14ac:dyDescent="0.2">
      <c r="A159" s="53" t="s">
        <v>232</v>
      </c>
      <c r="B159" s="51" t="s">
        <v>205</v>
      </c>
      <c r="C159" s="51" t="s">
        <v>206</v>
      </c>
      <c r="D159" s="50" t="s">
        <v>35</v>
      </c>
      <c r="E159" s="50" t="s">
        <v>36</v>
      </c>
      <c r="F159" s="50" t="s">
        <v>238</v>
      </c>
      <c r="G159" s="50" t="s">
        <v>38</v>
      </c>
      <c r="H159" s="52" t="s">
        <v>48</v>
      </c>
      <c r="I159" s="53" t="s">
        <v>40</v>
      </c>
      <c r="J159" s="70">
        <v>1</v>
      </c>
      <c r="K159" s="55">
        <v>10</v>
      </c>
      <c r="L159" s="55">
        <v>15</v>
      </c>
      <c r="M159" s="55">
        <v>20</v>
      </c>
      <c r="N159" s="50" t="s">
        <v>239</v>
      </c>
      <c r="O159" s="55">
        <f t="shared" si="6"/>
        <v>15</v>
      </c>
      <c r="P159" s="55" t="s">
        <v>22</v>
      </c>
      <c r="Q159" s="55" t="e">
        <f>J159*IF(I159="Diaria",#REF!,IF(I159="Quincenal",#REF!,IF(I159="Semestral",#REF!,IF(I159="Trimestral",#REF!,IF(I159="Cuatrimestral",#REF!,IF(I159="Semanal",#REF!,IF(I159="Mensual",#REF!,IF(I159="Anual",#REF!,0))))))))</f>
        <v>#REF!</v>
      </c>
      <c r="R159" s="55" t="e">
        <f t="shared" si="7"/>
        <v>#REF!</v>
      </c>
      <c r="S159" s="55" t="e">
        <f>IF(P159="Sí",#REF!,#REF!)</f>
        <v>#REF!</v>
      </c>
      <c r="T159" s="55" t="e">
        <f t="shared" si="8"/>
        <v>#REF!</v>
      </c>
      <c r="U159" s="55" t="e">
        <f>C_ODM9[[#This Row],[Plazas]]/$W$10</f>
        <v>#REF!</v>
      </c>
    </row>
    <row r="160" spans="1:21" ht="75" hidden="1" x14ac:dyDescent="0.2">
      <c r="A160" s="78" t="s">
        <v>232</v>
      </c>
      <c r="B160" s="51" t="s">
        <v>205</v>
      </c>
      <c r="C160" s="79" t="s">
        <v>206</v>
      </c>
      <c r="D160" s="80" t="s">
        <v>35</v>
      </c>
      <c r="E160" s="80" t="s">
        <v>36</v>
      </c>
      <c r="F160" s="80" t="s">
        <v>238</v>
      </c>
      <c r="G160" s="80" t="s">
        <v>38</v>
      </c>
      <c r="H160" s="81" t="s">
        <v>43</v>
      </c>
      <c r="I160" s="78" t="s">
        <v>40</v>
      </c>
      <c r="J160" s="82">
        <v>1</v>
      </c>
      <c r="K160" s="83">
        <v>6</v>
      </c>
      <c r="L160" s="83">
        <v>7</v>
      </c>
      <c r="M160" s="83">
        <v>10</v>
      </c>
      <c r="N160" s="80" t="s">
        <v>240</v>
      </c>
      <c r="O160" s="55">
        <f t="shared" si="6"/>
        <v>7.333333333333333</v>
      </c>
      <c r="P160" s="55" t="s">
        <v>22</v>
      </c>
      <c r="Q160" s="55" t="e">
        <f>J160*IF(I160="Diaria",#REF!,IF(I160="Quincenal",#REF!,IF(I160="Semestral",#REF!,IF(I160="Trimestral",#REF!,IF(I160="Cuatrimestral",#REF!,IF(I160="Semanal",#REF!,IF(I160="Mensual",#REF!,IF(I160="Anual",#REF!,0))))))))</f>
        <v>#REF!</v>
      </c>
      <c r="R160" s="55" t="e">
        <f t="shared" si="7"/>
        <v>#REF!</v>
      </c>
      <c r="S160" s="55" t="e">
        <f>IF(P160="Sí",#REF!,#REF!)</f>
        <v>#REF!</v>
      </c>
      <c r="T160" s="55" t="e">
        <f t="shared" si="8"/>
        <v>#REF!</v>
      </c>
      <c r="U160" s="55" t="e">
        <f>C_ODM9[[#This Row],[Plazas]]/$W$10</f>
        <v>#REF!</v>
      </c>
    </row>
    <row r="161" spans="1:21" ht="100" hidden="1" x14ac:dyDescent="0.2">
      <c r="A161" s="53" t="s">
        <v>232</v>
      </c>
      <c r="B161" s="51" t="s">
        <v>205</v>
      </c>
      <c r="C161" s="51" t="s">
        <v>206</v>
      </c>
      <c r="D161" s="50" t="s">
        <v>35</v>
      </c>
      <c r="E161" s="50" t="s">
        <v>36</v>
      </c>
      <c r="F161" s="50" t="s">
        <v>241</v>
      </c>
      <c r="G161" s="50" t="s">
        <v>237</v>
      </c>
      <c r="H161" s="52" t="s">
        <v>39</v>
      </c>
      <c r="I161" s="53" t="s">
        <v>40</v>
      </c>
      <c r="J161" s="70">
        <v>1</v>
      </c>
      <c r="K161" s="55">
        <v>8</v>
      </c>
      <c r="L161" s="55">
        <v>16</v>
      </c>
      <c r="M161" s="55">
        <v>20</v>
      </c>
      <c r="N161" s="50" t="s">
        <v>242</v>
      </c>
      <c r="O161" s="55">
        <f t="shared" si="6"/>
        <v>15.333333333333334</v>
      </c>
      <c r="P161" s="55" t="s">
        <v>22</v>
      </c>
      <c r="Q161" s="55" t="e">
        <f>J161*IF(I161="Diaria",#REF!,IF(I161="Quincenal",#REF!,IF(I161="Semestral",#REF!,IF(I161="Trimestral",#REF!,IF(I161="Cuatrimestral",#REF!,IF(I161="Semanal",#REF!,IF(I161="Mensual",#REF!,IF(I161="Anual",#REF!,0))))))))</f>
        <v>#REF!</v>
      </c>
      <c r="R161" s="55" t="e">
        <f t="shared" si="7"/>
        <v>#REF!</v>
      </c>
      <c r="S161" s="55" t="e">
        <f>IF(P161="Sí",#REF!,#REF!)</f>
        <v>#REF!</v>
      </c>
      <c r="T161" s="55" t="e">
        <f t="shared" si="8"/>
        <v>#REF!</v>
      </c>
      <c r="U161" s="55" t="e">
        <f>C_ODM9[[#This Row],[Plazas]]/$W$10</f>
        <v>#REF!</v>
      </c>
    </row>
    <row r="162" spans="1:21" ht="75" hidden="1" x14ac:dyDescent="0.2">
      <c r="A162" s="53" t="s">
        <v>232</v>
      </c>
      <c r="B162" s="51" t="s">
        <v>205</v>
      </c>
      <c r="C162" s="51" t="s">
        <v>206</v>
      </c>
      <c r="D162" s="50" t="s">
        <v>35</v>
      </c>
      <c r="E162" s="50" t="s">
        <v>36</v>
      </c>
      <c r="F162" s="50" t="s">
        <v>243</v>
      </c>
      <c r="G162" s="50" t="s">
        <v>58</v>
      </c>
      <c r="H162" s="52" t="s">
        <v>39</v>
      </c>
      <c r="I162" s="53" t="s">
        <v>40</v>
      </c>
      <c r="J162" s="70">
        <v>1</v>
      </c>
      <c r="K162" s="55">
        <v>15</v>
      </c>
      <c r="L162" s="55">
        <v>25</v>
      </c>
      <c r="M162" s="55">
        <v>30</v>
      </c>
      <c r="N162" s="50" t="s">
        <v>244</v>
      </c>
      <c r="O162" s="55">
        <f t="shared" si="6"/>
        <v>24.166666666666668</v>
      </c>
      <c r="P162" s="55" t="s">
        <v>22</v>
      </c>
      <c r="Q162" s="55" t="e">
        <f>J162*IF(I162="Diaria",#REF!,IF(I162="Quincenal",#REF!,IF(I162="Semestral",#REF!,IF(I162="Trimestral",#REF!,IF(I162="Cuatrimestral",#REF!,IF(I162="Semanal",#REF!,IF(I162="Mensual",#REF!,IF(I162="Anual",#REF!,0))))))))</f>
        <v>#REF!</v>
      </c>
      <c r="R162" s="55" t="e">
        <f t="shared" si="7"/>
        <v>#REF!</v>
      </c>
      <c r="S162" s="55" t="e">
        <f>IF(P162="Sí",#REF!,#REF!)</f>
        <v>#REF!</v>
      </c>
      <c r="T162" s="55" t="e">
        <f t="shared" si="8"/>
        <v>#REF!</v>
      </c>
      <c r="U162" s="55" t="e">
        <f>C_ODM9[[#This Row],[Plazas]]/$W$10</f>
        <v>#REF!</v>
      </c>
    </row>
    <row r="163" spans="1:21" s="77" customFormat="1" ht="75" hidden="1" x14ac:dyDescent="0.2">
      <c r="A163" s="71" t="s">
        <v>232</v>
      </c>
      <c r="B163" s="72" t="s">
        <v>205</v>
      </c>
      <c r="C163" s="72" t="s">
        <v>206</v>
      </c>
      <c r="D163" s="73" t="s">
        <v>35</v>
      </c>
      <c r="E163" s="73" t="s">
        <v>36</v>
      </c>
      <c r="F163" s="73" t="s">
        <v>245</v>
      </c>
      <c r="G163" s="73" t="s">
        <v>58</v>
      </c>
      <c r="H163" s="74" t="s">
        <v>39</v>
      </c>
      <c r="I163" s="71" t="s">
        <v>44</v>
      </c>
      <c r="J163" s="75">
        <v>1</v>
      </c>
      <c r="K163" s="76">
        <v>80</v>
      </c>
      <c r="L163" s="76">
        <v>100</v>
      </c>
      <c r="M163" s="76">
        <v>120</v>
      </c>
      <c r="N163" s="73" t="s">
        <v>246</v>
      </c>
      <c r="O163" s="76">
        <f t="shared" si="6"/>
        <v>100</v>
      </c>
      <c r="P163" s="76" t="s">
        <v>22</v>
      </c>
      <c r="Q163" s="76" t="e">
        <f>J163*IF(I163="Diaria",#REF!,IF(I163="Quincenal",#REF!,IF(I163="Semestral",#REF!,IF(I163="Trimestral",#REF!,IF(I163="Cuatrimestral",#REF!,IF(I163="Semanal",#REF!,IF(I163="Mensual",#REF!,IF(I163="Anual",#REF!,0))))))))</f>
        <v>#REF!</v>
      </c>
      <c r="R163" s="76" t="e">
        <f t="shared" si="7"/>
        <v>#REF!</v>
      </c>
      <c r="S163" s="76" t="e">
        <f>IF(P163="Sí",#REF!,#REF!)</f>
        <v>#REF!</v>
      </c>
      <c r="T163" s="76" t="e">
        <f t="shared" si="8"/>
        <v>#REF!</v>
      </c>
      <c r="U163" s="76" t="e">
        <f>C_ODM9[[#This Row],[Plazas]]/$W$10</f>
        <v>#REF!</v>
      </c>
    </row>
    <row r="164" spans="1:21" ht="100" hidden="1" x14ac:dyDescent="0.2">
      <c r="A164" s="53" t="s">
        <v>232</v>
      </c>
      <c r="B164" s="51" t="s">
        <v>205</v>
      </c>
      <c r="C164" s="51" t="s">
        <v>206</v>
      </c>
      <c r="D164" s="50" t="s">
        <v>35</v>
      </c>
      <c r="E164" s="50" t="s">
        <v>62</v>
      </c>
      <c r="F164" s="50" t="s">
        <v>247</v>
      </c>
      <c r="G164" s="50" t="s">
        <v>237</v>
      </c>
      <c r="H164" s="52" t="s">
        <v>39</v>
      </c>
      <c r="I164" s="53" t="s">
        <v>44</v>
      </c>
      <c r="J164" s="70">
        <v>1</v>
      </c>
      <c r="K164" s="55">
        <v>2</v>
      </c>
      <c r="L164" s="55">
        <v>4</v>
      </c>
      <c r="M164" s="55">
        <v>6</v>
      </c>
      <c r="N164" s="50" t="s">
        <v>248</v>
      </c>
      <c r="O164" s="55">
        <f t="shared" si="6"/>
        <v>4</v>
      </c>
      <c r="P164" s="55" t="s">
        <v>22</v>
      </c>
      <c r="Q164" s="55" t="e">
        <f>J164*IF(I164="Diaria",#REF!,IF(I164="Quincenal",#REF!,IF(I164="Semestral",#REF!,IF(I164="Trimestral",#REF!,IF(I164="Cuatrimestral",#REF!,IF(I164="Semanal",#REF!,IF(I164="Mensual",#REF!,IF(I164="Anual",#REF!,0))))))))</f>
        <v>#REF!</v>
      </c>
      <c r="R164" s="55" t="e">
        <f t="shared" si="7"/>
        <v>#REF!</v>
      </c>
      <c r="S164" s="55" t="e">
        <f>IF(P164="Sí",#REF!,#REF!)</f>
        <v>#REF!</v>
      </c>
      <c r="T164" s="55" t="e">
        <f t="shared" si="8"/>
        <v>#REF!</v>
      </c>
      <c r="U164" s="55" t="e">
        <f>C_ODM9[[#This Row],[Plazas]]/$W$10</f>
        <v>#REF!</v>
      </c>
    </row>
    <row r="165" spans="1:21" ht="75" hidden="1" x14ac:dyDescent="0.2">
      <c r="A165" s="53" t="s">
        <v>232</v>
      </c>
      <c r="B165" s="51" t="s">
        <v>205</v>
      </c>
      <c r="C165" s="51" t="s">
        <v>206</v>
      </c>
      <c r="D165" s="50" t="s">
        <v>35</v>
      </c>
      <c r="E165" s="50" t="s">
        <v>68</v>
      </c>
      <c r="F165" s="50" t="s">
        <v>249</v>
      </c>
      <c r="G165" s="50" t="s">
        <v>80</v>
      </c>
      <c r="H165" s="52" t="s">
        <v>39</v>
      </c>
      <c r="I165" s="53" t="s">
        <v>44</v>
      </c>
      <c r="J165" s="70">
        <v>1</v>
      </c>
      <c r="K165" s="55">
        <v>5</v>
      </c>
      <c r="L165" s="55">
        <v>7</v>
      </c>
      <c r="M165" s="55">
        <v>10</v>
      </c>
      <c r="N165" s="50"/>
      <c r="O165" s="55">
        <f t="shared" si="6"/>
        <v>7.166666666666667</v>
      </c>
      <c r="P165" s="55" t="s">
        <v>22</v>
      </c>
      <c r="Q165" s="55" t="e">
        <f>J165*IF(I165="Diaria",#REF!,IF(I165="Quincenal",#REF!,IF(I165="Semestral",#REF!,IF(I165="Trimestral",#REF!,IF(I165="Cuatrimestral",#REF!,IF(I165="Semanal",#REF!,IF(I165="Mensual",#REF!,IF(I165="Anual",#REF!,0))))))))</f>
        <v>#REF!</v>
      </c>
      <c r="R165" s="55" t="e">
        <f t="shared" si="7"/>
        <v>#REF!</v>
      </c>
      <c r="S165" s="55" t="e">
        <f>IF(P165="Sí",#REF!,#REF!)</f>
        <v>#REF!</v>
      </c>
      <c r="T165" s="55" t="e">
        <f t="shared" si="8"/>
        <v>#REF!</v>
      </c>
      <c r="U165" s="55" t="e">
        <f>C_ODM9[[#This Row],[Plazas]]/$W$10</f>
        <v>#REF!</v>
      </c>
    </row>
    <row r="166" spans="1:21" ht="75" hidden="1" x14ac:dyDescent="0.2">
      <c r="A166" s="53" t="s">
        <v>232</v>
      </c>
      <c r="B166" s="51" t="s">
        <v>205</v>
      </c>
      <c r="C166" s="51" t="s">
        <v>206</v>
      </c>
      <c r="D166" s="50" t="s">
        <v>35</v>
      </c>
      <c r="E166" s="50" t="s">
        <v>89</v>
      </c>
      <c r="F166" s="50" t="s">
        <v>250</v>
      </c>
      <c r="G166" s="50" t="s">
        <v>80</v>
      </c>
      <c r="H166" s="52" t="s">
        <v>39</v>
      </c>
      <c r="I166" s="53" t="s">
        <v>44</v>
      </c>
      <c r="J166" s="70">
        <v>2</v>
      </c>
      <c r="K166" s="55">
        <v>10</v>
      </c>
      <c r="L166" s="55">
        <v>15</v>
      </c>
      <c r="M166" s="55">
        <v>18</v>
      </c>
      <c r="N166" s="50" t="s">
        <v>251</v>
      </c>
      <c r="O166" s="55">
        <f t="shared" si="6"/>
        <v>14.666666666666666</v>
      </c>
      <c r="P166" s="55" t="s">
        <v>22</v>
      </c>
      <c r="Q166" s="55" t="e">
        <f>J166*IF(I166="Diaria",#REF!,IF(I166="Quincenal",#REF!,IF(I166="Semestral",#REF!,IF(I166="Trimestral",#REF!,IF(I166="Cuatrimestral",#REF!,IF(I166="Semanal",#REF!,IF(I166="Mensual",#REF!,IF(I166="Anual",#REF!,0))))))))</f>
        <v>#REF!</v>
      </c>
      <c r="R166" s="55" t="e">
        <f t="shared" si="7"/>
        <v>#REF!</v>
      </c>
      <c r="S166" s="55" t="e">
        <f>IF(P166="Sí",#REF!,#REF!)</f>
        <v>#REF!</v>
      </c>
      <c r="T166" s="55" t="e">
        <f t="shared" si="8"/>
        <v>#REF!</v>
      </c>
      <c r="U166" s="55" t="e">
        <f>C_ODM9[[#This Row],[Plazas]]/$W$10</f>
        <v>#REF!</v>
      </c>
    </row>
    <row r="167" spans="1:21" ht="75" hidden="1" x14ac:dyDescent="0.2">
      <c r="A167" s="53" t="s">
        <v>232</v>
      </c>
      <c r="B167" s="51" t="s">
        <v>205</v>
      </c>
      <c r="C167" s="51" t="s">
        <v>206</v>
      </c>
      <c r="D167" s="50" t="s">
        <v>35</v>
      </c>
      <c r="E167" s="50" t="s">
        <v>89</v>
      </c>
      <c r="F167" s="50" t="s">
        <v>252</v>
      </c>
      <c r="G167" s="50" t="s">
        <v>70</v>
      </c>
      <c r="H167" s="52" t="s">
        <v>39</v>
      </c>
      <c r="I167" s="53" t="s">
        <v>44</v>
      </c>
      <c r="J167" s="70">
        <v>1</v>
      </c>
      <c r="K167" s="55">
        <v>4</v>
      </c>
      <c r="L167" s="55">
        <v>6</v>
      </c>
      <c r="M167" s="55">
        <v>8</v>
      </c>
      <c r="N167" s="50" t="s">
        <v>253</v>
      </c>
      <c r="O167" s="55">
        <f t="shared" si="6"/>
        <v>6</v>
      </c>
      <c r="P167" s="55" t="s">
        <v>22</v>
      </c>
      <c r="Q167" s="55" t="e">
        <f>J167*IF(I167="Diaria",#REF!,IF(I167="Quincenal",#REF!,IF(I167="Semestral",#REF!,IF(I167="Trimestral",#REF!,IF(I167="Cuatrimestral",#REF!,IF(I167="Semanal",#REF!,IF(I167="Mensual",#REF!,IF(I167="Anual",#REF!,0))))))))</f>
        <v>#REF!</v>
      </c>
      <c r="R167" s="55" t="e">
        <f t="shared" si="7"/>
        <v>#REF!</v>
      </c>
      <c r="S167" s="55" t="e">
        <f>IF(P167="Sí",#REF!,#REF!)</f>
        <v>#REF!</v>
      </c>
      <c r="T167" s="55" t="e">
        <f t="shared" si="8"/>
        <v>#REF!</v>
      </c>
      <c r="U167" s="55" t="e">
        <f>C_ODM9[[#This Row],[Plazas]]/$W$10</f>
        <v>#REF!</v>
      </c>
    </row>
    <row r="168" spans="1:21" ht="75" hidden="1" x14ac:dyDescent="0.2">
      <c r="A168" s="53" t="s">
        <v>232</v>
      </c>
      <c r="B168" s="51" t="s">
        <v>205</v>
      </c>
      <c r="C168" s="51" t="s">
        <v>206</v>
      </c>
      <c r="D168" s="50" t="s">
        <v>35</v>
      </c>
      <c r="E168" s="50" t="s">
        <v>89</v>
      </c>
      <c r="F168" s="50" t="s">
        <v>254</v>
      </c>
      <c r="G168" s="50" t="s">
        <v>53</v>
      </c>
      <c r="H168" s="52" t="s">
        <v>39</v>
      </c>
      <c r="I168" s="53" t="s">
        <v>44</v>
      </c>
      <c r="J168" s="70">
        <v>1</v>
      </c>
      <c r="K168" s="55">
        <v>1</v>
      </c>
      <c r="L168" s="55">
        <v>2</v>
      </c>
      <c r="M168" s="55">
        <v>3</v>
      </c>
      <c r="N168" s="50" t="s">
        <v>255</v>
      </c>
      <c r="O168" s="55">
        <f t="shared" si="6"/>
        <v>2</v>
      </c>
      <c r="P168" s="55" t="s">
        <v>22</v>
      </c>
      <c r="Q168" s="55" t="e">
        <f>J168*IF(I168="Diaria",#REF!,IF(I168="Quincenal",#REF!,IF(I168="Semestral",#REF!,IF(I168="Trimestral",#REF!,IF(I168="Cuatrimestral",#REF!,IF(I168="Semanal",#REF!,IF(I168="Mensual",#REF!,IF(I168="Anual",#REF!,0))))))))</f>
        <v>#REF!</v>
      </c>
      <c r="R168" s="55" t="e">
        <f t="shared" si="7"/>
        <v>#REF!</v>
      </c>
      <c r="S168" s="55" t="e">
        <f>IF(P168="Sí",#REF!,#REF!)</f>
        <v>#REF!</v>
      </c>
      <c r="T168" s="55" t="e">
        <f t="shared" si="8"/>
        <v>#REF!</v>
      </c>
      <c r="U168" s="55" t="e">
        <f>C_ODM9[[#This Row],[Plazas]]/$W$10</f>
        <v>#REF!</v>
      </c>
    </row>
    <row r="169" spans="1:21" ht="75" hidden="1" x14ac:dyDescent="0.2">
      <c r="A169" s="53" t="s">
        <v>232</v>
      </c>
      <c r="B169" s="51" t="s">
        <v>205</v>
      </c>
      <c r="C169" s="51" t="s">
        <v>206</v>
      </c>
      <c r="D169" s="50" t="s">
        <v>35</v>
      </c>
      <c r="E169" s="50" t="s">
        <v>102</v>
      </c>
      <c r="F169" s="50" t="s">
        <v>256</v>
      </c>
      <c r="G169" s="50" t="s">
        <v>80</v>
      </c>
      <c r="H169" s="52" t="s">
        <v>39</v>
      </c>
      <c r="I169" s="53" t="s">
        <v>40</v>
      </c>
      <c r="J169" s="70">
        <v>1</v>
      </c>
      <c r="K169" s="55">
        <v>15</v>
      </c>
      <c r="L169" s="55">
        <v>35</v>
      </c>
      <c r="M169" s="55">
        <v>45</v>
      </c>
      <c r="N169" s="50" t="s">
        <v>257</v>
      </c>
      <c r="O169" s="55">
        <f t="shared" si="6"/>
        <v>33.333333333333336</v>
      </c>
      <c r="P169" s="55" t="s">
        <v>22</v>
      </c>
      <c r="Q169" s="55" t="e">
        <f>J169*IF(I169="Diaria",#REF!,IF(I169="Quincenal",#REF!,IF(I169="Semestral",#REF!,IF(I169="Trimestral",#REF!,IF(I169="Cuatrimestral",#REF!,IF(I169="Semanal",#REF!,IF(I169="Mensual",#REF!,IF(I169="Anual",#REF!,0))))))))</f>
        <v>#REF!</v>
      </c>
      <c r="R169" s="55" t="e">
        <f t="shared" si="7"/>
        <v>#REF!</v>
      </c>
      <c r="S169" s="55" t="e">
        <f>IF(P169="Sí",#REF!,#REF!)</f>
        <v>#REF!</v>
      </c>
      <c r="T169" s="55" t="e">
        <f t="shared" si="8"/>
        <v>#REF!</v>
      </c>
      <c r="U169" s="55" t="e">
        <f>C_ODM9[[#This Row],[Plazas]]/$W$10</f>
        <v>#REF!</v>
      </c>
    </row>
    <row r="170" spans="1:21" ht="75" hidden="1" x14ac:dyDescent="0.2">
      <c r="A170" s="53" t="s">
        <v>232</v>
      </c>
      <c r="B170" s="51" t="s">
        <v>205</v>
      </c>
      <c r="C170" s="51" t="s">
        <v>206</v>
      </c>
      <c r="D170" s="50" t="s">
        <v>35</v>
      </c>
      <c r="E170" s="50" t="s">
        <v>102</v>
      </c>
      <c r="F170" s="50" t="s">
        <v>258</v>
      </c>
      <c r="G170" s="50" t="s">
        <v>108</v>
      </c>
      <c r="H170" s="52" t="s">
        <v>39</v>
      </c>
      <c r="I170" s="53" t="s">
        <v>40</v>
      </c>
      <c r="J170" s="70">
        <v>1</v>
      </c>
      <c r="K170" s="55">
        <v>7</v>
      </c>
      <c r="L170" s="55">
        <v>15</v>
      </c>
      <c r="M170" s="55">
        <v>20</v>
      </c>
      <c r="N170" s="50" t="s">
        <v>257</v>
      </c>
      <c r="O170" s="55">
        <f t="shared" si="6"/>
        <v>14.5</v>
      </c>
      <c r="P170" s="55" t="s">
        <v>22</v>
      </c>
      <c r="Q170" s="55" t="e">
        <f>J170*IF(I170="Diaria",#REF!,IF(I170="Quincenal",#REF!,IF(I170="Semestral",#REF!,IF(I170="Trimestral",#REF!,IF(I170="Cuatrimestral",#REF!,IF(I170="Semanal",#REF!,IF(I170="Mensual",#REF!,IF(I170="Anual",#REF!,0))))))))</f>
        <v>#REF!</v>
      </c>
      <c r="R170" s="55" t="e">
        <f t="shared" si="7"/>
        <v>#REF!</v>
      </c>
      <c r="S170" s="55" t="e">
        <f>IF(P170="Sí",#REF!,#REF!)</f>
        <v>#REF!</v>
      </c>
      <c r="T170" s="55" t="e">
        <f t="shared" si="8"/>
        <v>#REF!</v>
      </c>
      <c r="U170" s="55" t="e">
        <f>C_ODM9[[#This Row],[Plazas]]/$W$10</f>
        <v>#REF!</v>
      </c>
    </row>
    <row r="171" spans="1:21" ht="75" hidden="1" x14ac:dyDescent="0.2">
      <c r="A171" s="53" t="s">
        <v>232</v>
      </c>
      <c r="B171" s="51" t="s">
        <v>205</v>
      </c>
      <c r="C171" s="51" t="s">
        <v>206</v>
      </c>
      <c r="D171" s="50" t="s">
        <v>35</v>
      </c>
      <c r="E171" s="50" t="s">
        <v>102</v>
      </c>
      <c r="F171" s="50" t="s">
        <v>259</v>
      </c>
      <c r="G171" s="50" t="s">
        <v>70</v>
      </c>
      <c r="H171" s="52" t="s">
        <v>39</v>
      </c>
      <c r="I171" s="53" t="s">
        <v>44</v>
      </c>
      <c r="J171" s="70">
        <v>1</v>
      </c>
      <c r="K171" s="55">
        <v>8</v>
      </c>
      <c r="L171" s="55">
        <v>15</v>
      </c>
      <c r="M171" s="55">
        <v>20</v>
      </c>
      <c r="N171" s="50"/>
      <c r="O171" s="55">
        <f t="shared" si="6"/>
        <v>14.666666666666666</v>
      </c>
      <c r="P171" s="55" t="s">
        <v>22</v>
      </c>
      <c r="Q171" s="55" t="e">
        <f>J171*IF(I171="Diaria",#REF!,IF(I171="Quincenal",#REF!,IF(I171="Semestral",#REF!,IF(I171="Trimestral",#REF!,IF(I171="Cuatrimestral",#REF!,IF(I171="Semanal",#REF!,IF(I171="Mensual",#REF!,IF(I171="Anual",#REF!,0))))))))</f>
        <v>#REF!</v>
      </c>
      <c r="R171" s="55" t="e">
        <f t="shared" si="7"/>
        <v>#REF!</v>
      </c>
      <c r="S171" s="55" t="e">
        <f>IF(P171="Sí",#REF!,#REF!)</f>
        <v>#REF!</v>
      </c>
      <c r="T171" s="55" t="e">
        <f t="shared" si="8"/>
        <v>#REF!</v>
      </c>
      <c r="U171" s="55" t="e">
        <f>C_ODM9[[#This Row],[Plazas]]/$W$10</f>
        <v>#REF!</v>
      </c>
    </row>
    <row r="172" spans="1:21" ht="50" hidden="1" x14ac:dyDescent="0.2">
      <c r="A172" s="53" t="s">
        <v>232</v>
      </c>
      <c r="B172" s="51" t="s">
        <v>205</v>
      </c>
      <c r="C172" s="51" t="s">
        <v>206</v>
      </c>
      <c r="D172" s="50" t="s">
        <v>35</v>
      </c>
      <c r="E172" s="50" t="s">
        <v>118</v>
      </c>
      <c r="F172" s="50" t="s">
        <v>260</v>
      </c>
      <c r="G172" s="50" t="s">
        <v>80</v>
      </c>
      <c r="H172" s="52" t="s">
        <v>39</v>
      </c>
      <c r="I172" s="53" t="s">
        <v>40</v>
      </c>
      <c r="J172" s="70">
        <v>1</v>
      </c>
      <c r="K172" s="55">
        <v>2</v>
      </c>
      <c r="L172" s="55">
        <v>3</v>
      </c>
      <c r="M172" s="55">
        <v>4</v>
      </c>
      <c r="N172" s="50"/>
      <c r="O172" s="55">
        <f t="shared" si="6"/>
        <v>3</v>
      </c>
      <c r="P172" s="55" t="s">
        <v>22</v>
      </c>
      <c r="Q172" s="55" t="e">
        <f>J172*IF(I172="Diaria",#REF!,IF(I172="Quincenal",#REF!,IF(I172="Semestral",#REF!,IF(I172="Trimestral",#REF!,IF(I172="Cuatrimestral",#REF!,IF(I172="Semanal",#REF!,IF(I172="Mensual",#REF!,IF(I172="Anual",#REF!,0))))))))</f>
        <v>#REF!</v>
      </c>
      <c r="R172" s="55" t="e">
        <f t="shared" si="7"/>
        <v>#REF!</v>
      </c>
      <c r="S172" s="55" t="e">
        <f>IF(P172="Sí",#REF!,#REF!)</f>
        <v>#REF!</v>
      </c>
      <c r="T172" s="55" t="e">
        <f t="shared" si="8"/>
        <v>#REF!</v>
      </c>
      <c r="U172" s="55" t="e">
        <f>C_ODM9[[#This Row],[Plazas]]/$W$10</f>
        <v>#REF!</v>
      </c>
    </row>
    <row r="173" spans="1:21" ht="50" hidden="1" x14ac:dyDescent="0.2">
      <c r="A173" s="53" t="s">
        <v>232</v>
      </c>
      <c r="B173" s="51" t="s">
        <v>205</v>
      </c>
      <c r="C173" s="51" t="s">
        <v>206</v>
      </c>
      <c r="D173" s="50" t="s">
        <v>35</v>
      </c>
      <c r="E173" s="50" t="s">
        <v>118</v>
      </c>
      <c r="F173" s="50" t="s">
        <v>128</v>
      </c>
      <c r="G173" s="50" t="s">
        <v>70</v>
      </c>
      <c r="H173" s="52" t="s">
        <v>39</v>
      </c>
      <c r="I173" s="53" t="s">
        <v>44</v>
      </c>
      <c r="J173" s="70">
        <v>1</v>
      </c>
      <c r="K173" s="55">
        <v>5</v>
      </c>
      <c r="L173" s="55">
        <v>6</v>
      </c>
      <c r="M173" s="55">
        <v>8</v>
      </c>
      <c r="N173" s="50" t="s">
        <v>261</v>
      </c>
      <c r="O173" s="55">
        <f t="shared" si="6"/>
        <v>6.166666666666667</v>
      </c>
      <c r="P173" s="55" t="s">
        <v>22</v>
      </c>
      <c r="Q173" s="55" t="e">
        <f>J173*IF(I173="Diaria",#REF!,IF(I173="Quincenal",#REF!,IF(I173="Semestral",#REF!,IF(I173="Trimestral",#REF!,IF(I173="Cuatrimestral",#REF!,IF(I173="Semanal",#REF!,IF(I173="Mensual",#REF!,IF(I173="Anual",#REF!,0))))))))</f>
        <v>#REF!</v>
      </c>
      <c r="R173" s="55" t="e">
        <f t="shared" si="7"/>
        <v>#REF!</v>
      </c>
      <c r="S173" s="55" t="e">
        <f>IF(P173="Sí",#REF!,#REF!)</f>
        <v>#REF!</v>
      </c>
      <c r="T173" s="55" t="e">
        <f t="shared" si="8"/>
        <v>#REF!</v>
      </c>
      <c r="U173" s="55" t="e">
        <f>C_ODM9[[#This Row],[Plazas]]/$W$10</f>
        <v>#REF!</v>
      </c>
    </row>
    <row r="174" spans="1:21" ht="50" hidden="1" x14ac:dyDescent="0.2">
      <c r="A174" s="53" t="s">
        <v>232</v>
      </c>
      <c r="B174" s="51" t="s">
        <v>205</v>
      </c>
      <c r="C174" s="51" t="s">
        <v>206</v>
      </c>
      <c r="D174" s="50" t="s">
        <v>35</v>
      </c>
      <c r="E174" s="50" t="s">
        <v>132</v>
      </c>
      <c r="F174" s="50" t="s">
        <v>132</v>
      </c>
      <c r="G174" s="50" t="s">
        <v>80</v>
      </c>
      <c r="H174" s="52" t="s">
        <v>39</v>
      </c>
      <c r="I174" s="53" t="s">
        <v>44</v>
      </c>
      <c r="J174" s="55">
        <v>1</v>
      </c>
      <c r="K174" s="55">
        <v>35</v>
      </c>
      <c r="L174" s="55">
        <v>40</v>
      </c>
      <c r="M174" s="55">
        <v>50</v>
      </c>
      <c r="N174" s="50"/>
      <c r="O174" s="55">
        <f t="shared" si="6"/>
        <v>40.833333333333336</v>
      </c>
      <c r="P174" s="55" t="s">
        <v>22</v>
      </c>
      <c r="Q174" s="55" t="e">
        <f>J174*IF(I174="Diaria",#REF!,IF(I174="Quincenal",#REF!,IF(I174="Semestral",#REF!,IF(I174="Trimestral",#REF!,IF(I174="Cuatrimestral",#REF!,IF(I174="Semanal",#REF!,IF(I174="Mensual",#REF!,IF(I174="Anual",#REF!,0))))))))</f>
        <v>#REF!</v>
      </c>
      <c r="R174" s="55" t="e">
        <f t="shared" si="7"/>
        <v>#REF!</v>
      </c>
      <c r="S174" s="55" t="e">
        <f>IF(P174="Sí",#REF!,#REF!)</f>
        <v>#REF!</v>
      </c>
      <c r="T174" s="55" t="e">
        <f t="shared" si="8"/>
        <v>#REF!</v>
      </c>
      <c r="U174" s="55" t="e">
        <f>C_ODM9[[#This Row],[Plazas]]/$W$10</f>
        <v>#REF!</v>
      </c>
    </row>
    <row r="175" spans="1:21" ht="50" hidden="1" x14ac:dyDescent="0.2">
      <c r="A175" s="53" t="s">
        <v>232</v>
      </c>
      <c r="B175" s="51" t="s">
        <v>205</v>
      </c>
      <c r="C175" s="51" t="s">
        <v>206</v>
      </c>
      <c r="D175" s="50" t="s">
        <v>35</v>
      </c>
      <c r="E175" s="50" t="s">
        <v>132</v>
      </c>
      <c r="F175" s="50" t="s">
        <v>262</v>
      </c>
      <c r="G175" s="50" t="s">
        <v>70</v>
      </c>
      <c r="H175" s="52" t="s">
        <v>39</v>
      </c>
      <c r="I175" s="53" t="s">
        <v>44</v>
      </c>
      <c r="J175" s="70">
        <v>1</v>
      </c>
      <c r="K175" s="70">
        <v>2</v>
      </c>
      <c r="L175" s="55">
        <v>4</v>
      </c>
      <c r="M175" s="70">
        <v>8</v>
      </c>
      <c r="N175" s="50" t="s">
        <v>263</v>
      </c>
      <c r="O175" s="55">
        <f t="shared" si="6"/>
        <v>4.333333333333333</v>
      </c>
      <c r="P175" s="55" t="s">
        <v>22</v>
      </c>
      <c r="Q175" s="55" t="e">
        <f>J175*IF(I175="Diaria",#REF!,IF(I175="Quincenal",#REF!,IF(I175="Semestral",#REF!,IF(I175="Trimestral",#REF!,IF(I175="Cuatrimestral",#REF!,IF(I175="Semanal",#REF!,IF(I175="Mensual",#REF!,IF(I175="Anual",#REF!,0))))))))</f>
        <v>#REF!</v>
      </c>
      <c r="R175" s="55" t="e">
        <f t="shared" si="7"/>
        <v>#REF!</v>
      </c>
      <c r="S175" s="55" t="e">
        <f>IF(P175="Sí",#REF!,#REF!)</f>
        <v>#REF!</v>
      </c>
      <c r="T175" s="55" t="e">
        <f t="shared" si="8"/>
        <v>#REF!</v>
      </c>
      <c r="U175" s="55" t="e">
        <f>C_ODM9[[#This Row],[Plazas]]/$W$10</f>
        <v>#REF!</v>
      </c>
    </row>
    <row r="176" spans="1:21" ht="50" hidden="1" x14ac:dyDescent="0.2">
      <c r="A176" s="53" t="s">
        <v>232</v>
      </c>
      <c r="B176" s="51" t="s">
        <v>205</v>
      </c>
      <c r="C176" s="51" t="s">
        <v>206</v>
      </c>
      <c r="D176" s="50" t="s">
        <v>35</v>
      </c>
      <c r="E176" s="50" t="s">
        <v>136</v>
      </c>
      <c r="F176" s="50" t="s">
        <v>264</v>
      </c>
      <c r="G176" s="50" t="s">
        <v>80</v>
      </c>
      <c r="H176" s="52" t="s">
        <v>39</v>
      </c>
      <c r="I176" s="53" t="s">
        <v>44</v>
      </c>
      <c r="J176" s="70">
        <v>1</v>
      </c>
      <c r="K176" s="55">
        <v>15</v>
      </c>
      <c r="L176" s="55">
        <v>20</v>
      </c>
      <c r="M176" s="55">
        <v>25</v>
      </c>
      <c r="N176" s="50"/>
      <c r="O176" s="55">
        <f t="shared" si="6"/>
        <v>20</v>
      </c>
      <c r="P176" s="55" t="s">
        <v>22</v>
      </c>
      <c r="Q176" s="55" t="e">
        <f>J176*IF(I176="Diaria",#REF!,IF(I176="Quincenal",#REF!,IF(I176="Semestral",#REF!,IF(I176="Trimestral",#REF!,IF(I176="Cuatrimestral",#REF!,IF(I176="Semanal",#REF!,IF(I176="Mensual",#REF!,IF(I176="Anual",#REF!,0))))))))</f>
        <v>#REF!</v>
      </c>
      <c r="R176" s="55" t="e">
        <f t="shared" si="7"/>
        <v>#REF!</v>
      </c>
      <c r="S176" s="55" t="e">
        <f>IF(P176="Sí",#REF!,#REF!)</f>
        <v>#REF!</v>
      </c>
      <c r="T176" s="55" t="e">
        <f t="shared" si="8"/>
        <v>#REF!</v>
      </c>
      <c r="U176" s="55" t="e">
        <f>C_ODM9[[#This Row],[Plazas]]/$W$10</f>
        <v>#REF!</v>
      </c>
    </row>
    <row r="177" spans="1:21" ht="75" hidden="1" x14ac:dyDescent="0.2">
      <c r="A177" s="53" t="s">
        <v>232</v>
      </c>
      <c r="B177" s="51" t="s">
        <v>205</v>
      </c>
      <c r="C177" s="51" t="s">
        <v>206</v>
      </c>
      <c r="D177" s="50" t="s">
        <v>35</v>
      </c>
      <c r="E177" s="50" t="s">
        <v>141</v>
      </c>
      <c r="F177" s="50" t="s">
        <v>265</v>
      </c>
      <c r="G177" s="50" t="s">
        <v>80</v>
      </c>
      <c r="H177" s="52" t="s">
        <v>39</v>
      </c>
      <c r="I177" s="53" t="s">
        <v>44</v>
      </c>
      <c r="J177" s="70">
        <v>1</v>
      </c>
      <c r="K177" s="70">
        <v>8</v>
      </c>
      <c r="L177" s="55">
        <v>10</v>
      </c>
      <c r="M177" s="70">
        <v>12</v>
      </c>
      <c r="N177" s="50"/>
      <c r="O177" s="55">
        <f t="shared" si="6"/>
        <v>10</v>
      </c>
      <c r="P177" s="55" t="s">
        <v>22</v>
      </c>
      <c r="Q177" s="55" t="e">
        <f>J177*IF(I177="Diaria",#REF!,IF(I177="Quincenal",#REF!,IF(I177="Semestral",#REF!,IF(I177="Trimestral",#REF!,IF(I177="Cuatrimestral",#REF!,IF(I177="Semanal",#REF!,IF(I177="Mensual",#REF!,IF(I177="Anual",#REF!,0))))))))</f>
        <v>#REF!</v>
      </c>
      <c r="R177" s="55" t="e">
        <f t="shared" si="7"/>
        <v>#REF!</v>
      </c>
      <c r="S177" s="55" t="e">
        <f>IF(P177="Sí",#REF!,#REF!)</f>
        <v>#REF!</v>
      </c>
      <c r="T177" s="55" t="e">
        <f t="shared" si="8"/>
        <v>#REF!</v>
      </c>
      <c r="U177" s="55" t="e">
        <f>C_ODM9[[#This Row],[Plazas]]/$W$10</f>
        <v>#REF!</v>
      </c>
    </row>
    <row r="178" spans="1:21" ht="75" hidden="1" x14ac:dyDescent="0.2">
      <c r="A178" s="53" t="s">
        <v>232</v>
      </c>
      <c r="B178" s="51" t="s">
        <v>205</v>
      </c>
      <c r="C178" s="51" t="s">
        <v>206</v>
      </c>
      <c r="D178" s="50" t="s">
        <v>35</v>
      </c>
      <c r="E178" s="50" t="s">
        <v>141</v>
      </c>
      <c r="F178" s="50" t="s">
        <v>266</v>
      </c>
      <c r="G178" s="50" t="s">
        <v>70</v>
      </c>
      <c r="H178" s="52" t="s">
        <v>39</v>
      </c>
      <c r="I178" s="53" t="s">
        <v>44</v>
      </c>
      <c r="J178" s="70">
        <v>1</v>
      </c>
      <c r="K178" s="70">
        <v>2</v>
      </c>
      <c r="L178" s="55">
        <v>3</v>
      </c>
      <c r="M178" s="70">
        <v>4</v>
      </c>
      <c r="N178" s="50"/>
      <c r="O178" s="55">
        <f t="shared" si="6"/>
        <v>3</v>
      </c>
      <c r="P178" s="55" t="s">
        <v>22</v>
      </c>
      <c r="Q178" s="55" t="e">
        <f>J178*IF(I178="Diaria",#REF!,IF(I178="Quincenal",#REF!,IF(I178="Semestral",#REF!,IF(I178="Trimestral",#REF!,IF(I178="Cuatrimestral",#REF!,IF(I178="Semanal",#REF!,IF(I178="Mensual",#REF!,IF(I178="Anual",#REF!,0))))))))</f>
        <v>#REF!</v>
      </c>
      <c r="R178" s="55" t="e">
        <f t="shared" si="7"/>
        <v>#REF!</v>
      </c>
      <c r="S178" s="55" t="e">
        <f>IF(P178="Sí",#REF!,#REF!)</f>
        <v>#REF!</v>
      </c>
      <c r="T178" s="55" t="e">
        <f t="shared" si="8"/>
        <v>#REF!</v>
      </c>
      <c r="U178" s="55" t="e">
        <f>C_ODM9[[#This Row],[Plazas]]/$W$10</f>
        <v>#REF!</v>
      </c>
    </row>
    <row r="179" spans="1:21" ht="75" hidden="1" x14ac:dyDescent="0.2">
      <c r="A179" s="53" t="s">
        <v>232</v>
      </c>
      <c r="B179" s="51" t="s">
        <v>205</v>
      </c>
      <c r="C179" s="51" t="s">
        <v>206</v>
      </c>
      <c r="D179" s="50" t="s">
        <v>35</v>
      </c>
      <c r="E179" s="50" t="s">
        <v>141</v>
      </c>
      <c r="F179" s="50" t="s">
        <v>267</v>
      </c>
      <c r="G179" s="50" t="s">
        <v>80</v>
      </c>
      <c r="H179" s="52" t="s">
        <v>39</v>
      </c>
      <c r="I179" s="53" t="s">
        <v>40</v>
      </c>
      <c r="J179" s="70">
        <v>1</v>
      </c>
      <c r="K179" s="70">
        <v>3</v>
      </c>
      <c r="L179" s="70">
        <v>5</v>
      </c>
      <c r="M179" s="70">
        <v>5</v>
      </c>
      <c r="N179" s="50"/>
      <c r="O179" s="55">
        <f t="shared" si="6"/>
        <v>4.666666666666667</v>
      </c>
      <c r="P179" s="55" t="s">
        <v>22</v>
      </c>
      <c r="Q179" s="55" t="e">
        <f>J179*IF(I179="Diaria",#REF!,IF(I179="Quincenal",#REF!,IF(I179="Semestral",#REF!,IF(I179="Trimestral",#REF!,IF(I179="Cuatrimestral",#REF!,IF(I179="Semanal",#REF!,IF(I179="Mensual",#REF!,IF(I179="Anual",#REF!,0))))))))</f>
        <v>#REF!</v>
      </c>
      <c r="R179" s="55" t="e">
        <f t="shared" si="7"/>
        <v>#REF!</v>
      </c>
      <c r="S179" s="55" t="e">
        <f>IF(P179="Sí",#REF!,#REF!)</f>
        <v>#REF!</v>
      </c>
      <c r="T179" s="55" t="e">
        <f t="shared" si="8"/>
        <v>#REF!</v>
      </c>
      <c r="U179" s="55" t="e">
        <f>C_ODM9[[#This Row],[Plazas]]/$W$10</f>
        <v>#REF!</v>
      </c>
    </row>
    <row r="180" spans="1:21" s="77" customFormat="1" ht="50" hidden="1" x14ac:dyDescent="0.2">
      <c r="A180" s="71" t="s">
        <v>232</v>
      </c>
      <c r="B180" s="72" t="s">
        <v>205</v>
      </c>
      <c r="C180" s="72" t="s">
        <v>206</v>
      </c>
      <c r="D180" s="73" t="s">
        <v>35</v>
      </c>
      <c r="E180" s="73" t="s">
        <v>162</v>
      </c>
      <c r="F180" s="73" t="s">
        <v>268</v>
      </c>
      <c r="G180" s="73" t="s">
        <v>80</v>
      </c>
      <c r="H180" s="74" t="s">
        <v>39</v>
      </c>
      <c r="I180" s="71" t="s">
        <v>44</v>
      </c>
      <c r="J180" s="75">
        <v>2</v>
      </c>
      <c r="K180" s="76">
        <v>40</v>
      </c>
      <c r="L180" s="76">
        <v>60</v>
      </c>
      <c r="M180" s="76">
        <v>80</v>
      </c>
      <c r="N180" s="73" t="s">
        <v>269</v>
      </c>
      <c r="O180" s="76">
        <f t="shared" si="6"/>
        <v>60</v>
      </c>
      <c r="P180" s="76" t="s">
        <v>22</v>
      </c>
      <c r="Q180" s="76" t="e">
        <f>J180*IF(I180="Diaria",#REF!,IF(I180="Quincenal",#REF!,IF(I180="Semestral",#REF!,IF(I180="Trimestral",#REF!,IF(I180="Cuatrimestral",#REF!,IF(I180="Semanal",#REF!,IF(I180="Mensual",#REF!,IF(I180="Anual",#REF!,0))))))))</f>
        <v>#REF!</v>
      </c>
      <c r="R180" s="76" t="e">
        <f t="shared" si="7"/>
        <v>#REF!</v>
      </c>
      <c r="S180" s="76" t="e">
        <f>IF(P180="Sí",#REF!,#REF!)</f>
        <v>#REF!</v>
      </c>
      <c r="T180" s="76" t="e">
        <f t="shared" si="8"/>
        <v>#REF!</v>
      </c>
      <c r="U180" s="76" t="e">
        <f>C_ODM9[[#This Row],[Plazas]]/$W$10</f>
        <v>#REF!</v>
      </c>
    </row>
    <row r="181" spans="1:21" ht="50" hidden="1" x14ac:dyDescent="0.2">
      <c r="A181" s="53" t="s">
        <v>232</v>
      </c>
      <c r="B181" s="51" t="s">
        <v>205</v>
      </c>
      <c r="C181" s="51" t="s">
        <v>206</v>
      </c>
      <c r="D181" s="50" t="s">
        <v>35</v>
      </c>
      <c r="E181" s="50" t="s">
        <v>162</v>
      </c>
      <c r="F181" s="50" t="s">
        <v>270</v>
      </c>
      <c r="G181" s="50" t="s">
        <v>70</v>
      </c>
      <c r="H181" s="52" t="s">
        <v>39</v>
      </c>
      <c r="I181" s="53" t="s">
        <v>44</v>
      </c>
      <c r="J181" s="70">
        <v>2</v>
      </c>
      <c r="K181" s="55">
        <v>10</v>
      </c>
      <c r="L181" s="55">
        <v>15</v>
      </c>
      <c r="M181" s="55">
        <v>20</v>
      </c>
      <c r="N181" s="50" t="s">
        <v>271</v>
      </c>
      <c r="O181" s="55">
        <f t="shared" si="6"/>
        <v>15</v>
      </c>
      <c r="P181" s="55" t="s">
        <v>22</v>
      </c>
      <c r="Q181" s="55" t="e">
        <f>J181*IF(I181="Diaria",#REF!,IF(I181="Quincenal",#REF!,IF(I181="Semestral",#REF!,IF(I181="Trimestral",#REF!,IF(I181="Cuatrimestral",#REF!,IF(I181="Semanal",#REF!,IF(I181="Mensual",#REF!,IF(I181="Anual",#REF!,0))))))))</f>
        <v>#REF!</v>
      </c>
      <c r="R181" s="55" t="e">
        <f t="shared" si="7"/>
        <v>#REF!</v>
      </c>
      <c r="S181" s="55" t="e">
        <f>IF(P181="Sí",#REF!,#REF!)</f>
        <v>#REF!</v>
      </c>
      <c r="T181" s="55" t="e">
        <f t="shared" si="8"/>
        <v>#REF!</v>
      </c>
      <c r="U181" s="55" t="e">
        <f>C_ODM9[[#This Row],[Plazas]]/$W$10</f>
        <v>#REF!</v>
      </c>
    </row>
    <row r="182" spans="1:21" ht="50" hidden="1" x14ac:dyDescent="0.2">
      <c r="A182" s="53" t="s">
        <v>272</v>
      </c>
      <c r="B182" s="51" t="s">
        <v>273</v>
      </c>
      <c r="C182" s="51" t="s">
        <v>206</v>
      </c>
      <c r="D182" s="50" t="s">
        <v>35</v>
      </c>
      <c r="E182" s="50" t="s">
        <v>171</v>
      </c>
      <c r="F182" s="50" t="s">
        <v>274</v>
      </c>
      <c r="G182" s="50" t="s">
        <v>275</v>
      </c>
      <c r="H182" s="52" t="s">
        <v>39</v>
      </c>
      <c r="I182" s="53" t="s">
        <v>114</v>
      </c>
      <c r="J182" s="70">
        <v>1</v>
      </c>
      <c r="K182" s="55">
        <v>3</v>
      </c>
      <c r="L182" s="55">
        <v>5</v>
      </c>
      <c r="M182" s="55">
        <v>6.5</v>
      </c>
      <c r="N182" s="50"/>
      <c r="O182" s="55">
        <f t="shared" si="6"/>
        <v>4.916666666666667</v>
      </c>
      <c r="P182" s="55" t="s">
        <v>22</v>
      </c>
      <c r="Q182" s="55" t="e">
        <f>J182*IF(I182="Diaria",#REF!,IF(I182="Quincenal",#REF!,IF(I182="Semestral",#REF!,IF(I182="Trimestral",#REF!,IF(I182="Cuatrimestral",#REF!,IF(I182="Semanal",#REF!,IF(I182="Mensual",#REF!,IF(I182="Anual",#REF!,0))))))))</f>
        <v>#REF!</v>
      </c>
      <c r="R182" s="55" t="e">
        <f t="shared" si="7"/>
        <v>#REF!</v>
      </c>
      <c r="S182" s="55" t="e">
        <f>IF(P182="Sí",#REF!,#REF!)</f>
        <v>#REF!</v>
      </c>
      <c r="T182" s="55" t="e">
        <f t="shared" si="8"/>
        <v>#REF!</v>
      </c>
      <c r="U182" s="55" t="e">
        <f>C_ODM9[[#This Row],[Plazas]]/$W$10</f>
        <v>#REF!</v>
      </c>
    </row>
    <row r="183" spans="1:21" ht="50" hidden="1" x14ac:dyDescent="0.2">
      <c r="A183" s="53" t="s">
        <v>232</v>
      </c>
      <c r="B183" s="51" t="s">
        <v>205</v>
      </c>
      <c r="C183" s="51" t="s">
        <v>206</v>
      </c>
      <c r="D183" s="50" t="s">
        <v>35</v>
      </c>
      <c r="E183" s="50" t="s">
        <v>171</v>
      </c>
      <c r="F183" s="50" t="s">
        <v>276</v>
      </c>
      <c r="G183" s="50" t="s">
        <v>80</v>
      </c>
      <c r="H183" s="52" t="s">
        <v>39</v>
      </c>
      <c r="I183" s="53" t="s">
        <v>40</v>
      </c>
      <c r="J183" s="70">
        <v>1</v>
      </c>
      <c r="K183" s="55">
        <v>5</v>
      </c>
      <c r="L183" s="55">
        <v>8</v>
      </c>
      <c r="M183" s="55">
        <v>10</v>
      </c>
      <c r="N183" s="50" t="s">
        <v>277</v>
      </c>
      <c r="O183" s="55">
        <f t="shared" si="6"/>
        <v>7.833333333333333</v>
      </c>
      <c r="P183" s="55" t="s">
        <v>22</v>
      </c>
      <c r="Q183" s="55" t="e">
        <f>J183*IF(I183="Diaria",#REF!,IF(I183="Quincenal",#REF!,IF(I183="Semestral",#REF!,IF(I183="Trimestral",#REF!,IF(I183="Cuatrimestral",#REF!,IF(I183="Semanal",#REF!,IF(I183="Mensual",#REF!,IF(I183="Anual",#REF!,0))))))))</f>
        <v>#REF!</v>
      </c>
      <c r="R183" s="55" t="e">
        <f t="shared" si="7"/>
        <v>#REF!</v>
      </c>
      <c r="S183" s="55" t="e">
        <f>IF(P183="Sí",#REF!,#REF!)</f>
        <v>#REF!</v>
      </c>
      <c r="T183" s="55" t="e">
        <f t="shared" si="8"/>
        <v>#REF!</v>
      </c>
      <c r="U183" s="55" t="e">
        <f>C_ODM9[[#This Row],[Plazas]]/$W$10</f>
        <v>#REF!</v>
      </c>
    </row>
    <row r="184" spans="1:21" ht="50" hidden="1" x14ac:dyDescent="0.2">
      <c r="A184" s="53" t="s">
        <v>232</v>
      </c>
      <c r="B184" s="51" t="s">
        <v>205</v>
      </c>
      <c r="C184" s="51" t="s">
        <v>206</v>
      </c>
      <c r="D184" s="50" t="s">
        <v>35</v>
      </c>
      <c r="E184" s="50" t="s">
        <v>171</v>
      </c>
      <c r="F184" s="50" t="s">
        <v>278</v>
      </c>
      <c r="G184" s="50" t="s">
        <v>70</v>
      </c>
      <c r="H184" s="52" t="s">
        <v>39</v>
      </c>
      <c r="I184" s="53" t="s">
        <v>40</v>
      </c>
      <c r="J184" s="70">
        <v>1</v>
      </c>
      <c r="K184" s="55">
        <v>15</v>
      </c>
      <c r="L184" s="55">
        <v>30</v>
      </c>
      <c r="M184" s="55">
        <v>40</v>
      </c>
      <c r="N184" s="50" t="s">
        <v>277</v>
      </c>
      <c r="O184" s="55">
        <f t="shared" si="6"/>
        <v>29.166666666666668</v>
      </c>
      <c r="P184" s="55" t="s">
        <v>22</v>
      </c>
      <c r="Q184" s="55" t="e">
        <f>J184*IF(I184="Diaria",#REF!,IF(I184="Quincenal",#REF!,IF(I184="Semestral",#REF!,IF(I184="Trimestral",#REF!,IF(I184="Cuatrimestral",#REF!,IF(I184="Semanal",#REF!,IF(I184="Mensual",#REF!,IF(I184="Anual",#REF!,0))))))))</f>
        <v>#REF!</v>
      </c>
      <c r="R184" s="55" t="e">
        <f t="shared" si="7"/>
        <v>#REF!</v>
      </c>
      <c r="S184" s="55" t="e">
        <f>IF(P184="Sí",#REF!,#REF!)</f>
        <v>#REF!</v>
      </c>
      <c r="T184" s="55" t="e">
        <f t="shared" si="8"/>
        <v>#REF!</v>
      </c>
      <c r="U184" s="55" t="e">
        <f>C_ODM9[[#This Row],[Plazas]]/$W$10</f>
        <v>#REF!</v>
      </c>
    </row>
    <row r="185" spans="1:21" ht="100" hidden="1" x14ac:dyDescent="0.2">
      <c r="A185" s="53" t="s">
        <v>232</v>
      </c>
      <c r="B185" s="51" t="s">
        <v>205</v>
      </c>
      <c r="C185" s="51" t="s">
        <v>206</v>
      </c>
      <c r="D185" s="50" t="s">
        <v>35</v>
      </c>
      <c r="E185" s="50" t="s">
        <v>176</v>
      </c>
      <c r="F185" s="50" t="s">
        <v>279</v>
      </c>
      <c r="G185" s="50" t="s">
        <v>70</v>
      </c>
      <c r="H185" s="52" t="s">
        <v>39</v>
      </c>
      <c r="I185" s="53" t="s">
        <v>44</v>
      </c>
      <c r="J185" s="70">
        <v>1</v>
      </c>
      <c r="K185" s="55">
        <v>10</v>
      </c>
      <c r="L185" s="55">
        <v>15</v>
      </c>
      <c r="M185" s="55">
        <v>20</v>
      </c>
      <c r="N185" s="50" t="s">
        <v>280</v>
      </c>
      <c r="O185" s="55">
        <f t="shared" si="6"/>
        <v>15</v>
      </c>
      <c r="P185" s="55" t="s">
        <v>22</v>
      </c>
      <c r="Q185" s="55" t="e">
        <f>J185*IF(I185="Diaria",#REF!,IF(I185="Quincenal",#REF!,IF(I185="Semestral",#REF!,IF(I185="Trimestral",#REF!,IF(I185="Cuatrimestral",#REF!,IF(I185="Semanal",#REF!,IF(I185="Mensual",#REF!,IF(I185="Anual",#REF!,0))))))))</f>
        <v>#REF!</v>
      </c>
      <c r="R185" s="55" t="e">
        <f t="shared" si="7"/>
        <v>#REF!</v>
      </c>
      <c r="S185" s="55" t="e">
        <f>IF(P185="Sí",#REF!,#REF!)</f>
        <v>#REF!</v>
      </c>
      <c r="T185" s="55" t="e">
        <f t="shared" si="8"/>
        <v>#REF!</v>
      </c>
      <c r="U185" s="55" t="e">
        <f>C_ODM9[[#This Row],[Plazas]]/$W$10</f>
        <v>#REF!</v>
      </c>
    </row>
    <row r="186" spans="1:21" ht="100" hidden="1" x14ac:dyDescent="0.2">
      <c r="A186" s="53" t="s">
        <v>232</v>
      </c>
      <c r="B186" s="51" t="s">
        <v>205</v>
      </c>
      <c r="C186" s="51" t="s">
        <v>206</v>
      </c>
      <c r="D186" s="50" t="s">
        <v>35</v>
      </c>
      <c r="E186" s="50" t="s">
        <v>184</v>
      </c>
      <c r="F186" s="50" t="s">
        <v>281</v>
      </c>
      <c r="G186" s="50" t="s">
        <v>80</v>
      </c>
      <c r="H186" s="52" t="s">
        <v>39</v>
      </c>
      <c r="I186" s="53" t="s">
        <v>40</v>
      </c>
      <c r="J186" s="70">
        <v>1</v>
      </c>
      <c r="K186" s="55">
        <v>5</v>
      </c>
      <c r="L186" s="55">
        <v>8</v>
      </c>
      <c r="M186" s="55">
        <v>10</v>
      </c>
      <c r="N186" s="50" t="s">
        <v>282</v>
      </c>
      <c r="O186" s="55">
        <f t="shared" si="6"/>
        <v>7.833333333333333</v>
      </c>
      <c r="P186" s="55" t="s">
        <v>22</v>
      </c>
      <c r="Q186" s="55" t="e">
        <f>J186*IF(I186="Diaria",#REF!,IF(I186="Quincenal",#REF!,IF(I186="Semestral",#REF!,IF(I186="Trimestral",#REF!,IF(I186="Cuatrimestral",#REF!,IF(I186="Semanal",#REF!,IF(I186="Mensual",#REF!,IF(I186="Anual",#REF!,0))))))))</f>
        <v>#REF!</v>
      </c>
      <c r="R186" s="55" t="e">
        <f t="shared" si="7"/>
        <v>#REF!</v>
      </c>
      <c r="S186" s="55" t="e">
        <f>IF(P186="Sí",#REF!,#REF!)</f>
        <v>#REF!</v>
      </c>
      <c r="T186" s="55" t="e">
        <f t="shared" si="8"/>
        <v>#REF!</v>
      </c>
      <c r="U186" s="55" t="e">
        <f>C_ODM9[[#This Row],[Plazas]]/$W$10</f>
        <v>#REF!</v>
      </c>
    </row>
    <row r="187" spans="1:21" ht="225" hidden="1" x14ac:dyDescent="0.2">
      <c r="A187" s="84" t="s">
        <v>283</v>
      </c>
      <c r="B187" s="86" t="s">
        <v>205</v>
      </c>
      <c r="C187" s="86" t="s">
        <v>206</v>
      </c>
      <c r="D187" s="86" t="s">
        <v>207</v>
      </c>
      <c r="E187" s="86" t="s">
        <v>215</v>
      </c>
      <c r="F187" s="101" t="s">
        <v>216</v>
      </c>
      <c r="G187" s="101" t="s">
        <v>210</v>
      </c>
      <c r="H187" s="86" t="s">
        <v>39</v>
      </c>
      <c r="I187" s="85" t="s">
        <v>109</v>
      </c>
      <c r="J187" s="87">
        <v>1</v>
      </c>
      <c r="K187" s="88">
        <v>1</v>
      </c>
      <c r="L187" s="88">
        <v>1.5</v>
      </c>
      <c r="M187" s="88">
        <v>3</v>
      </c>
      <c r="N187" s="87" t="s">
        <v>284</v>
      </c>
      <c r="O187" s="89">
        <f>(K187+(4*L187)+M187)/6</f>
        <v>1.6666666666666667</v>
      </c>
      <c r="P187" s="55" t="s">
        <v>22</v>
      </c>
      <c r="Q187" s="89" t="e">
        <f>J187*IF(I187="Diaria",#REF!,IF(I187="Quincenal",#REF!,IF(I187="Semestral",#REF!,IF(I187="Trimestral",#REF!,IF(I187="Cuatrimestral",#REF!,IF(I187="Semanal",#REF!,IF(I187="Mensual",#REF!,IF(I187="Anual",#REF!,0))))))))</f>
        <v>#REF!</v>
      </c>
      <c r="R187" s="89" t="e">
        <f>Q187*O187</f>
        <v>#REF!</v>
      </c>
      <c r="S187" s="89" t="e">
        <f>IF(P187="Sí",#REF!,#REF!)</f>
        <v>#REF!</v>
      </c>
      <c r="T187" s="89" t="e">
        <f>R187/S187</f>
        <v>#REF!</v>
      </c>
      <c r="U187" s="89" t="e">
        <f>C_ODM9[[#This Row],[Plazas]]/$W$10</f>
        <v>#REF!</v>
      </c>
    </row>
    <row r="188" spans="1:21" ht="225" hidden="1" x14ac:dyDescent="0.2">
      <c r="A188" s="84" t="s">
        <v>283</v>
      </c>
      <c r="B188" s="86" t="s">
        <v>285</v>
      </c>
      <c r="C188" s="86" t="s">
        <v>206</v>
      </c>
      <c r="D188" s="86" t="s">
        <v>207</v>
      </c>
      <c r="E188" s="86" t="s">
        <v>215</v>
      </c>
      <c r="F188" s="101" t="s">
        <v>217</v>
      </c>
      <c r="G188" s="101" t="s">
        <v>218</v>
      </c>
      <c r="H188" s="86" t="s">
        <v>39</v>
      </c>
      <c r="I188" s="85" t="s">
        <v>109</v>
      </c>
      <c r="J188" s="87">
        <v>1</v>
      </c>
      <c r="K188" s="88">
        <v>1</v>
      </c>
      <c r="L188" s="88">
        <v>1.5</v>
      </c>
      <c r="M188" s="88">
        <v>3</v>
      </c>
      <c r="N188" s="87" t="s">
        <v>286</v>
      </c>
      <c r="O188" s="89">
        <f>(K188+(4*L188)+M188)/6</f>
        <v>1.6666666666666667</v>
      </c>
      <c r="P188" s="55" t="s">
        <v>22</v>
      </c>
      <c r="Q188" s="89" t="e">
        <f>J188*IF(I188="Diaria",#REF!,IF(I188="Quincenal",#REF!,IF(I188="Semestral",#REF!,IF(I188="Trimestral",#REF!,IF(I188="Cuatrimestral",#REF!,IF(I188="Semanal",#REF!,IF(I188="Mensual",#REF!,IF(I188="Anual",#REF!,0))))))))</f>
        <v>#REF!</v>
      </c>
      <c r="R188" s="89" t="e">
        <f>Q188*O188</f>
        <v>#REF!</v>
      </c>
      <c r="S188" s="89" t="e">
        <f>IF(P188="Sí",#REF!,#REF!)</f>
        <v>#REF!</v>
      </c>
      <c r="T188" s="89" t="e">
        <f>R188/S188</f>
        <v>#REF!</v>
      </c>
      <c r="U188" s="89" t="e">
        <f>C_ODM9[[#This Row],[Plazas]]/$W$10</f>
        <v>#REF!</v>
      </c>
    </row>
    <row r="189" spans="1:21" ht="250" hidden="1" x14ac:dyDescent="0.2">
      <c r="A189" s="90" t="s">
        <v>283</v>
      </c>
      <c r="B189" s="86" t="s">
        <v>205</v>
      </c>
      <c r="C189" s="52" t="s">
        <v>206</v>
      </c>
      <c r="D189" s="52" t="s">
        <v>207</v>
      </c>
      <c r="E189" s="52" t="s">
        <v>220</v>
      </c>
      <c r="F189" s="50" t="s">
        <v>287</v>
      </c>
      <c r="G189" s="50" t="s">
        <v>210</v>
      </c>
      <c r="H189" s="52" t="s">
        <v>39</v>
      </c>
      <c r="I189" s="53" t="s">
        <v>109</v>
      </c>
      <c r="J189" s="70">
        <v>1</v>
      </c>
      <c r="K189" s="70">
        <v>14</v>
      </c>
      <c r="L189" s="70">
        <v>21</v>
      </c>
      <c r="M189" s="70">
        <v>28</v>
      </c>
      <c r="N189" s="70" t="s">
        <v>288</v>
      </c>
      <c r="O189" s="55">
        <f t="shared" ref="O189:O194" si="9">(K189+(4*L189)+M189)/6</f>
        <v>21</v>
      </c>
      <c r="P189" s="55" t="s">
        <v>22</v>
      </c>
      <c r="Q189" s="55" t="e">
        <f>J189*IF(I189="Diaria",#REF!,IF(I189="Quincenal",#REF!,IF(I189="Semestral",#REF!,IF(I189="Trimestral",#REF!,IF(I189="Cuatrimestral",#REF!,IF(I189="Semanal",#REF!,IF(I189="Mensual",#REF!,IF(I189="Anual",#REF!,0))))))))</f>
        <v>#REF!</v>
      </c>
      <c r="R189" s="55" t="e">
        <f t="shared" ref="R189:R194" si="10">Q189*O189</f>
        <v>#REF!</v>
      </c>
      <c r="S189" s="55" t="e">
        <f>IF(P189="Sí",#REF!,#REF!)</f>
        <v>#REF!</v>
      </c>
      <c r="T189" s="55" t="e">
        <f t="shared" ref="T189:T194" si="11">R189/S189</f>
        <v>#REF!</v>
      </c>
      <c r="U189" s="55" t="e">
        <f>C_ODM9[[#This Row],[Plazas]]/$W$10</f>
        <v>#REF!</v>
      </c>
    </row>
    <row r="190" spans="1:21" ht="250" hidden="1" x14ac:dyDescent="0.2">
      <c r="A190" s="90" t="s">
        <v>283</v>
      </c>
      <c r="B190" s="86" t="s">
        <v>205</v>
      </c>
      <c r="C190" s="52" t="s">
        <v>206</v>
      </c>
      <c r="D190" s="52" t="s">
        <v>207</v>
      </c>
      <c r="E190" s="52" t="s">
        <v>220</v>
      </c>
      <c r="F190" s="50" t="s">
        <v>287</v>
      </c>
      <c r="G190" s="50" t="s">
        <v>210</v>
      </c>
      <c r="H190" s="70" t="s">
        <v>39</v>
      </c>
      <c r="I190" s="55" t="s">
        <v>109</v>
      </c>
      <c r="J190" s="70">
        <v>1</v>
      </c>
      <c r="K190" s="70">
        <v>21</v>
      </c>
      <c r="L190" s="70">
        <v>28</v>
      </c>
      <c r="M190" s="70">
        <v>42</v>
      </c>
      <c r="N190" s="70" t="s">
        <v>288</v>
      </c>
      <c r="O190" s="55">
        <f t="shared" si="9"/>
        <v>29.166666666666668</v>
      </c>
      <c r="P190" s="55" t="s">
        <v>22</v>
      </c>
      <c r="Q190" s="55" t="e">
        <f>J190*IF(I190="Diaria",#REF!,IF(I190="Quincenal",#REF!,IF(I190="Semestral",#REF!,IF(I190="Trimestral",#REF!,IF(I190="Cuatrimestral",#REF!,IF(I190="Semanal",#REF!,IF(I190="Mensual",#REF!,IF(I190="Anual",#REF!,0))))))))</f>
        <v>#REF!</v>
      </c>
      <c r="R190" s="55" t="e">
        <f t="shared" si="10"/>
        <v>#REF!</v>
      </c>
      <c r="S190" s="55" t="e">
        <f>IF(P190="Sí",#REF!,#REF!)</f>
        <v>#REF!</v>
      </c>
      <c r="T190" s="55" t="e">
        <f t="shared" si="11"/>
        <v>#REF!</v>
      </c>
      <c r="U190" s="55" t="e">
        <f>C_ODM9[[#This Row],[Plazas]]/$W$10</f>
        <v>#REF!</v>
      </c>
    </row>
    <row r="191" spans="1:21" ht="125" hidden="1" x14ac:dyDescent="0.2">
      <c r="A191" s="84" t="s">
        <v>283</v>
      </c>
      <c r="B191" s="86" t="s">
        <v>285</v>
      </c>
      <c r="C191" s="86" t="s">
        <v>206</v>
      </c>
      <c r="D191" s="86" t="s">
        <v>207</v>
      </c>
      <c r="E191" s="86" t="s">
        <v>220</v>
      </c>
      <c r="F191" s="101" t="s">
        <v>289</v>
      </c>
      <c r="G191" s="101" t="s">
        <v>290</v>
      </c>
      <c r="H191" s="86" t="s">
        <v>39</v>
      </c>
      <c r="I191" s="85" t="s">
        <v>109</v>
      </c>
      <c r="J191" s="87">
        <v>1</v>
      </c>
      <c r="K191" s="87">
        <v>14</v>
      </c>
      <c r="L191" s="87">
        <v>21</v>
      </c>
      <c r="M191" s="87">
        <v>28</v>
      </c>
      <c r="N191" s="87"/>
      <c r="O191" s="89">
        <f t="shared" si="9"/>
        <v>21</v>
      </c>
      <c r="P191" s="55" t="s">
        <v>22</v>
      </c>
      <c r="Q191" s="89" t="e">
        <f>J191*IF(I191="Diaria",#REF!,IF(I191="Quincenal",#REF!,IF(I191="Semestral",#REF!,IF(I191="Trimestral",#REF!,IF(I191="Cuatrimestral",#REF!,IF(I191="Semanal",#REF!,IF(I191="Mensual",#REF!,IF(I191="Anual",#REF!,0))))))))</f>
        <v>#REF!</v>
      </c>
      <c r="R191" s="89" t="e">
        <f t="shared" si="10"/>
        <v>#REF!</v>
      </c>
      <c r="S191" s="89" t="e">
        <f>IF(P191="Sí",#REF!,#REF!)</f>
        <v>#REF!</v>
      </c>
      <c r="T191" s="89" t="e">
        <f t="shared" si="11"/>
        <v>#REF!</v>
      </c>
      <c r="U191" s="89" t="e">
        <f>C_ODM9[[#This Row],[Plazas]]/$W$10</f>
        <v>#REF!</v>
      </c>
    </row>
    <row r="192" spans="1:21" ht="125" hidden="1" x14ac:dyDescent="0.2">
      <c r="A192" s="90" t="s">
        <v>283</v>
      </c>
      <c r="B192" s="86" t="s">
        <v>205</v>
      </c>
      <c r="C192" s="52" t="s">
        <v>206</v>
      </c>
      <c r="D192" s="52" t="s">
        <v>207</v>
      </c>
      <c r="E192" s="52" t="s">
        <v>220</v>
      </c>
      <c r="F192" s="50" t="s">
        <v>224</v>
      </c>
      <c r="G192" s="50" t="s">
        <v>225</v>
      </c>
      <c r="H192" s="52" t="s">
        <v>39</v>
      </c>
      <c r="I192" s="53" t="s">
        <v>109</v>
      </c>
      <c r="J192" s="70">
        <v>1</v>
      </c>
      <c r="K192" s="70">
        <v>0.5</v>
      </c>
      <c r="L192" s="70">
        <v>1</v>
      </c>
      <c r="M192" s="70">
        <v>1.5</v>
      </c>
      <c r="N192" s="70" t="s">
        <v>291</v>
      </c>
      <c r="O192" s="55">
        <f t="shared" si="9"/>
        <v>1</v>
      </c>
      <c r="P192" s="55" t="s">
        <v>22</v>
      </c>
      <c r="Q192" s="55" t="e">
        <f>J192*IF(I192="Diaria",#REF!,IF(I192="Quincenal",#REF!,IF(I192="Semestral",#REF!,IF(I192="Trimestral",#REF!,IF(I192="Cuatrimestral",#REF!,IF(I192="Semanal",#REF!,IF(I192="Mensual",#REF!,IF(I192="Anual",#REF!,0))))))))</f>
        <v>#REF!</v>
      </c>
      <c r="R192" s="55" t="e">
        <f t="shared" si="10"/>
        <v>#REF!</v>
      </c>
      <c r="S192" s="55" t="e">
        <f>IF(P192="Sí",#REF!,#REF!)</f>
        <v>#REF!</v>
      </c>
      <c r="T192" s="55" t="e">
        <f t="shared" si="11"/>
        <v>#REF!</v>
      </c>
      <c r="U192" s="55" t="e">
        <f>C_ODM9[[#This Row],[Plazas]]/$W$10</f>
        <v>#REF!</v>
      </c>
    </row>
    <row r="193" spans="1:21" ht="100" hidden="1" x14ac:dyDescent="0.2">
      <c r="A193" s="90" t="s">
        <v>283</v>
      </c>
      <c r="B193" s="86" t="s">
        <v>205</v>
      </c>
      <c r="C193" s="52" t="s">
        <v>206</v>
      </c>
      <c r="D193" s="52" t="s">
        <v>207</v>
      </c>
      <c r="E193" s="52" t="s">
        <v>226</v>
      </c>
      <c r="F193" s="50" t="s">
        <v>227</v>
      </c>
      <c r="G193" s="50" t="s">
        <v>210</v>
      </c>
      <c r="H193" s="52" t="s">
        <v>39</v>
      </c>
      <c r="I193" s="53" t="s">
        <v>109</v>
      </c>
      <c r="J193" s="70">
        <v>1</v>
      </c>
      <c r="K193" s="70">
        <v>0.1</v>
      </c>
      <c r="L193" s="70">
        <v>0.25</v>
      </c>
      <c r="M193" s="70">
        <v>0.5</v>
      </c>
      <c r="N193" s="70" t="s">
        <v>292</v>
      </c>
      <c r="O193" s="55">
        <f t="shared" si="9"/>
        <v>0.26666666666666666</v>
      </c>
      <c r="P193" s="55" t="s">
        <v>22</v>
      </c>
      <c r="Q193" s="55" t="e">
        <f>J193*IF(I193="Diaria",#REF!,IF(I193="Quincenal",#REF!,IF(I193="Semestral",#REF!,IF(I193="Trimestral",#REF!,IF(I193="Cuatrimestral",#REF!,IF(I193="Semanal",#REF!,IF(I193="Mensual",#REF!,IF(I193="Anual",#REF!,0))))))))</f>
        <v>#REF!</v>
      </c>
      <c r="R193" s="55" t="e">
        <f t="shared" si="10"/>
        <v>#REF!</v>
      </c>
      <c r="S193" s="55" t="e">
        <f>IF(P193="Sí",#REF!,#REF!)</f>
        <v>#REF!</v>
      </c>
      <c r="T193" s="55" t="e">
        <f t="shared" si="11"/>
        <v>#REF!</v>
      </c>
      <c r="U193" s="55" t="e">
        <f>C_ODM9[[#This Row],[Plazas]]/$W$10</f>
        <v>#REF!</v>
      </c>
    </row>
    <row r="194" spans="1:21" ht="100" hidden="1" x14ac:dyDescent="0.2">
      <c r="A194" s="84" t="s">
        <v>283</v>
      </c>
      <c r="B194" s="86" t="s">
        <v>205</v>
      </c>
      <c r="C194" s="86" t="s">
        <v>206</v>
      </c>
      <c r="D194" s="86" t="s">
        <v>207</v>
      </c>
      <c r="E194" s="86" t="s">
        <v>226</v>
      </c>
      <c r="F194" s="101" t="s">
        <v>228</v>
      </c>
      <c r="G194" s="101" t="s">
        <v>210</v>
      </c>
      <c r="H194" s="86" t="s">
        <v>39</v>
      </c>
      <c r="I194" s="85" t="s">
        <v>109</v>
      </c>
      <c r="J194" s="87">
        <v>1</v>
      </c>
      <c r="K194" s="87">
        <v>0.1</v>
      </c>
      <c r="L194" s="87">
        <v>0.25</v>
      </c>
      <c r="M194" s="87">
        <v>0.5</v>
      </c>
      <c r="N194" s="87" t="s">
        <v>292</v>
      </c>
      <c r="O194" s="89">
        <f t="shared" si="9"/>
        <v>0.26666666666666666</v>
      </c>
      <c r="P194" s="55" t="s">
        <v>22</v>
      </c>
      <c r="Q194" s="89" t="e">
        <f>J194*IF(I194="Diaria",#REF!,IF(I194="Quincenal",#REF!,IF(I194="Semestral",#REF!,IF(I194="Trimestral",#REF!,IF(I194="Cuatrimestral",#REF!,IF(I194="Semanal",#REF!,IF(I194="Mensual",#REF!,IF(I194="Anual",#REF!,0))))))))</f>
        <v>#REF!</v>
      </c>
      <c r="R194" s="89" t="e">
        <f t="shared" si="10"/>
        <v>#REF!</v>
      </c>
      <c r="S194" s="89" t="e">
        <f>IF(P194="Sí",#REF!,#REF!)</f>
        <v>#REF!</v>
      </c>
      <c r="T194" s="89" t="e">
        <f t="shared" si="11"/>
        <v>#REF!</v>
      </c>
      <c r="U194" s="89" t="e">
        <f>C_ODM9[[#This Row],[Plazas]]/$W$10</f>
        <v>#REF!</v>
      </c>
    </row>
    <row r="195" spans="1:21" ht="100" hidden="1" x14ac:dyDescent="0.2">
      <c r="A195" s="84" t="s">
        <v>283</v>
      </c>
      <c r="B195" s="86" t="s">
        <v>285</v>
      </c>
      <c r="C195" s="86" t="s">
        <v>206</v>
      </c>
      <c r="D195" s="86" t="s">
        <v>207</v>
      </c>
      <c r="E195" s="86" t="s">
        <v>293</v>
      </c>
      <c r="F195" s="101" t="s">
        <v>294</v>
      </c>
      <c r="G195" s="101" t="s">
        <v>218</v>
      </c>
      <c r="H195" s="86" t="s">
        <v>39</v>
      </c>
      <c r="I195" s="85" t="s">
        <v>109</v>
      </c>
      <c r="J195" s="87">
        <v>1</v>
      </c>
      <c r="K195" s="87">
        <v>0.5</v>
      </c>
      <c r="L195" s="87">
        <v>1</v>
      </c>
      <c r="M195" s="87">
        <v>1.5</v>
      </c>
      <c r="N195" s="87" t="s">
        <v>295</v>
      </c>
      <c r="O195" s="89">
        <f>(K195+(4*L195)+M195)/6</f>
        <v>1</v>
      </c>
      <c r="P195" s="55" t="s">
        <v>22</v>
      </c>
      <c r="Q195" s="89" t="e">
        <f>J195*IF(I195="Diaria",#REF!,IF(I195="Quincenal",#REF!,IF(I195="Semestral",#REF!,IF(I195="Trimestral",#REF!,IF(I195="Cuatrimestral",#REF!,IF(I195="Semanal",#REF!,IF(I195="Mensual",#REF!,IF(I195="Anual",#REF!,0))))))))</f>
        <v>#REF!</v>
      </c>
      <c r="R195" s="89" t="e">
        <f>Q195*O195</f>
        <v>#REF!</v>
      </c>
      <c r="S195" s="89" t="e">
        <f>IF(P195="Sí",#REF!,#REF!)</f>
        <v>#REF!</v>
      </c>
      <c r="T195" s="89" t="e">
        <f>R195/S195</f>
        <v>#REF!</v>
      </c>
      <c r="U195" s="89" t="e">
        <f>C_ODM9[[#This Row],[Plazas]]/$W$10</f>
        <v>#REF!</v>
      </c>
    </row>
    <row r="196" spans="1:21" ht="225" hidden="1" x14ac:dyDescent="0.2">
      <c r="A196" s="90" t="s">
        <v>283</v>
      </c>
      <c r="B196" s="86" t="s">
        <v>205</v>
      </c>
      <c r="C196" s="52" t="s">
        <v>206</v>
      </c>
      <c r="D196" s="52" t="s">
        <v>207</v>
      </c>
      <c r="E196" s="52" t="s">
        <v>230</v>
      </c>
      <c r="F196" s="50" t="s">
        <v>231</v>
      </c>
      <c r="G196" s="50" t="s">
        <v>210</v>
      </c>
      <c r="H196" s="52" t="s">
        <v>39</v>
      </c>
      <c r="I196" s="53" t="s">
        <v>109</v>
      </c>
      <c r="J196" s="70">
        <v>1</v>
      </c>
      <c r="K196" s="70">
        <v>7</v>
      </c>
      <c r="L196" s="70">
        <v>14</v>
      </c>
      <c r="M196" s="70">
        <v>21</v>
      </c>
      <c r="N196" s="70" t="s">
        <v>296</v>
      </c>
      <c r="O196" s="55">
        <f t="shared" ref="O196:O207" si="12">(K196+(4*L196)+M196)/6</f>
        <v>14</v>
      </c>
      <c r="P196" s="55" t="s">
        <v>22</v>
      </c>
      <c r="Q196" s="55" t="e">
        <f>J196*IF(I196="Diaria",#REF!,IF(I196="Quincenal",#REF!,IF(I196="Semestral",#REF!,IF(I196="Trimestral",#REF!,IF(I196="Cuatrimestral",#REF!,IF(I196="Semanal",#REF!,IF(I196="Mensual",#REF!,IF(I196="Anual",#REF!,0))))))))</f>
        <v>#REF!</v>
      </c>
      <c r="R196" s="55" t="e">
        <f t="shared" ref="R196:R207" si="13">Q196*O196</f>
        <v>#REF!</v>
      </c>
      <c r="S196" s="55" t="e">
        <f>IF(P196="Sí",#REF!,#REF!)</f>
        <v>#REF!</v>
      </c>
      <c r="T196" s="55" t="e">
        <f t="shared" ref="T196:T207" si="14">R196/S196</f>
        <v>#REF!</v>
      </c>
      <c r="U196" s="55" t="e">
        <f>C_ODM9[[#This Row],[Plazas]]/$W$10</f>
        <v>#REF!</v>
      </c>
    </row>
    <row r="197" spans="1:21" ht="225" hidden="1" x14ac:dyDescent="0.2">
      <c r="A197" s="84" t="s">
        <v>283</v>
      </c>
      <c r="B197" s="86" t="s">
        <v>285</v>
      </c>
      <c r="C197" s="86" t="s">
        <v>206</v>
      </c>
      <c r="D197" s="86" t="s">
        <v>207</v>
      </c>
      <c r="E197" s="86" t="s">
        <v>230</v>
      </c>
      <c r="F197" s="101" t="s">
        <v>297</v>
      </c>
      <c r="G197" s="101" t="s">
        <v>290</v>
      </c>
      <c r="H197" s="86" t="s">
        <v>39</v>
      </c>
      <c r="I197" s="85" t="s">
        <v>109</v>
      </c>
      <c r="J197" s="87">
        <v>1</v>
      </c>
      <c r="K197" s="87">
        <v>3.5</v>
      </c>
      <c r="L197" s="87">
        <v>7</v>
      </c>
      <c r="M197" s="87">
        <v>14</v>
      </c>
      <c r="N197" s="87" t="s">
        <v>296</v>
      </c>
      <c r="O197" s="89">
        <f t="shared" si="12"/>
        <v>7.583333333333333</v>
      </c>
      <c r="P197" s="55" t="s">
        <v>22</v>
      </c>
      <c r="Q197" s="89" t="e">
        <f>J197*IF(I197="Diaria",#REF!,IF(I197="Quincenal",#REF!,IF(I197="Semestral",#REF!,IF(I197="Trimestral",#REF!,IF(I197="Cuatrimestral",#REF!,IF(I197="Semanal",#REF!,IF(I197="Mensual",#REF!,IF(I197="Anual",#REF!,0))))))))</f>
        <v>#REF!</v>
      </c>
      <c r="R197" s="89" t="e">
        <f t="shared" si="13"/>
        <v>#REF!</v>
      </c>
      <c r="S197" s="89" t="e">
        <f>IF(P197="Sí",#REF!,#REF!)</f>
        <v>#REF!</v>
      </c>
      <c r="T197" s="89" t="e">
        <f t="shared" si="14"/>
        <v>#REF!</v>
      </c>
      <c r="U197" s="89" t="e">
        <f>C_ODM9[[#This Row],[Plazas]]/$W$10</f>
        <v>#REF!</v>
      </c>
    </row>
    <row r="198" spans="1:21" ht="50" hidden="1" x14ac:dyDescent="0.2">
      <c r="A198" s="84" t="s">
        <v>298</v>
      </c>
      <c r="B198" s="86" t="s">
        <v>205</v>
      </c>
      <c r="C198" s="86" t="s">
        <v>206</v>
      </c>
      <c r="D198" s="86" t="s">
        <v>35</v>
      </c>
      <c r="E198" s="86" t="s">
        <v>132</v>
      </c>
      <c r="F198" s="101" t="s">
        <v>132</v>
      </c>
      <c r="G198" s="101" t="s">
        <v>80</v>
      </c>
      <c r="H198" s="86" t="s">
        <v>39</v>
      </c>
      <c r="I198" s="85" t="s">
        <v>44</v>
      </c>
      <c r="J198" s="87">
        <v>1</v>
      </c>
      <c r="K198" s="87">
        <v>50</v>
      </c>
      <c r="L198" s="87">
        <v>60</v>
      </c>
      <c r="M198" s="87">
        <v>80</v>
      </c>
      <c r="N198" s="87" t="s">
        <v>299</v>
      </c>
      <c r="O198" s="89">
        <f t="shared" si="12"/>
        <v>61.666666666666664</v>
      </c>
      <c r="P198" s="55" t="s">
        <v>22</v>
      </c>
      <c r="Q198" s="89" t="e">
        <f>J198*IF(I198="Diaria",#REF!,IF(I198="Quincenal",#REF!,IF(I198="Semestral",#REF!,IF(I198="Trimestral",#REF!,IF(I198="Cuatrimestral",#REF!,IF(I198="Semanal",#REF!,IF(I198="Mensual",#REF!,IF(I198="Anual",#REF!,0))))))))</f>
        <v>#REF!</v>
      </c>
      <c r="R198" s="89" t="e">
        <f t="shared" si="13"/>
        <v>#REF!</v>
      </c>
      <c r="S198" s="89" t="e">
        <f>IF(P198="Sí",#REF!,#REF!)</f>
        <v>#REF!</v>
      </c>
      <c r="T198" s="89" t="e">
        <f t="shared" si="14"/>
        <v>#REF!</v>
      </c>
      <c r="U198" s="89" t="e">
        <f>C_ODM9[[#This Row],[Plazas]]/$W$10</f>
        <v>#REF!</v>
      </c>
    </row>
    <row r="199" spans="1:21" ht="75" hidden="1" x14ac:dyDescent="0.2">
      <c r="A199" s="84" t="s">
        <v>298</v>
      </c>
      <c r="B199" s="86" t="s">
        <v>205</v>
      </c>
      <c r="C199" s="86" t="s">
        <v>206</v>
      </c>
      <c r="D199" s="86" t="s">
        <v>35</v>
      </c>
      <c r="E199" s="86" t="s">
        <v>102</v>
      </c>
      <c r="F199" s="101" t="s">
        <v>300</v>
      </c>
      <c r="G199" s="101" t="s">
        <v>80</v>
      </c>
      <c r="H199" s="86" t="s">
        <v>39</v>
      </c>
      <c r="I199" s="85" t="s">
        <v>44</v>
      </c>
      <c r="J199" s="87">
        <v>1</v>
      </c>
      <c r="K199" s="87">
        <v>30</v>
      </c>
      <c r="L199" s="87">
        <v>40</v>
      </c>
      <c r="M199" s="87">
        <v>50</v>
      </c>
      <c r="N199" s="87" t="s">
        <v>301</v>
      </c>
      <c r="O199" s="89">
        <f t="shared" si="12"/>
        <v>40</v>
      </c>
      <c r="P199" s="55" t="s">
        <v>22</v>
      </c>
      <c r="Q199" s="89" t="e">
        <f>J199*IF(I199="Diaria",#REF!,IF(I199="Quincenal",#REF!,IF(I199="Semestral",#REF!,IF(I199="Trimestral",#REF!,IF(I199="Cuatrimestral",#REF!,IF(I199="Semanal",#REF!,IF(I199="Mensual",#REF!,IF(I199="Anual",#REF!,0))))))))</f>
        <v>#REF!</v>
      </c>
      <c r="R199" s="89" t="e">
        <f t="shared" si="13"/>
        <v>#REF!</v>
      </c>
      <c r="S199" s="89" t="e">
        <f>IF(P199="Sí",#REF!,#REF!)</f>
        <v>#REF!</v>
      </c>
      <c r="T199" s="89" t="e">
        <f t="shared" si="14"/>
        <v>#REF!</v>
      </c>
      <c r="U199" s="89" t="e">
        <f>C_ODM9[[#This Row],[Plazas]]/$W$10</f>
        <v>#REF!</v>
      </c>
    </row>
    <row r="200" spans="1:21" ht="50" hidden="1" x14ac:dyDescent="0.2">
      <c r="A200" s="84" t="s">
        <v>298</v>
      </c>
      <c r="B200" s="86" t="s">
        <v>285</v>
      </c>
      <c r="C200" s="86" t="s">
        <v>206</v>
      </c>
      <c r="D200" s="86" t="s">
        <v>35</v>
      </c>
      <c r="E200" s="86" t="s">
        <v>162</v>
      </c>
      <c r="F200" s="101" t="s">
        <v>270</v>
      </c>
      <c r="G200" s="101" t="s">
        <v>70</v>
      </c>
      <c r="H200" s="86" t="s">
        <v>39</v>
      </c>
      <c r="I200" s="85" t="s">
        <v>44</v>
      </c>
      <c r="J200" s="87">
        <v>1</v>
      </c>
      <c r="K200" s="87">
        <v>20</v>
      </c>
      <c r="L200" s="87">
        <v>30</v>
      </c>
      <c r="M200" s="87">
        <v>40</v>
      </c>
      <c r="N200" s="87" t="s">
        <v>302</v>
      </c>
      <c r="O200" s="89">
        <f t="shared" si="12"/>
        <v>30</v>
      </c>
      <c r="P200" s="55" t="s">
        <v>22</v>
      </c>
      <c r="Q200" s="89" t="e">
        <f>J200*IF(I200="Diaria",#REF!,IF(I200="Quincenal",#REF!,IF(I200="Semestral",#REF!,IF(I200="Trimestral",#REF!,IF(I200="Cuatrimestral",#REF!,IF(I200="Semanal",#REF!,IF(I200="Mensual",#REF!,IF(I200="Anual",#REF!,0))))))))</f>
        <v>#REF!</v>
      </c>
      <c r="R200" s="89" t="e">
        <f t="shared" si="13"/>
        <v>#REF!</v>
      </c>
      <c r="S200" s="89" t="e">
        <f>IF(P200="Sí",#REF!,#REF!)</f>
        <v>#REF!</v>
      </c>
      <c r="T200" s="89" t="e">
        <f t="shared" si="14"/>
        <v>#REF!</v>
      </c>
      <c r="U200" s="89" t="e">
        <f>C_ODM9[[#This Row],[Plazas]]/$W$10</f>
        <v>#REF!</v>
      </c>
    </row>
    <row r="201" spans="1:21" ht="75" hidden="1" x14ac:dyDescent="0.2">
      <c r="A201" s="84" t="s">
        <v>298</v>
      </c>
      <c r="B201" s="86" t="s">
        <v>205</v>
      </c>
      <c r="C201" s="86" t="s">
        <v>206</v>
      </c>
      <c r="D201" s="86" t="s">
        <v>35</v>
      </c>
      <c r="E201" s="86" t="s">
        <v>141</v>
      </c>
      <c r="F201" s="101" t="s">
        <v>265</v>
      </c>
      <c r="G201" s="101" t="s">
        <v>80</v>
      </c>
      <c r="H201" s="86" t="s">
        <v>39</v>
      </c>
      <c r="I201" s="85" t="s">
        <v>44</v>
      </c>
      <c r="J201" s="87">
        <v>1</v>
      </c>
      <c r="K201" s="87">
        <v>20</v>
      </c>
      <c r="L201" s="87">
        <v>25</v>
      </c>
      <c r="M201" s="87">
        <v>30</v>
      </c>
      <c r="N201" s="87" t="s">
        <v>303</v>
      </c>
      <c r="O201" s="89">
        <f t="shared" si="12"/>
        <v>25</v>
      </c>
      <c r="P201" s="55" t="s">
        <v>22</v>
      </c>
      <c r="Q201" s="89" t="e">
        <f>J201*IF(I201="Diaria",#REF!,IF(I201="Quincenal",#REF!,IF(I201="Semestral",#REF!,IF(I201="Trimestral",#REF!,IF(I201="Cuatrimestral",#REF!,IF(I201="Semanal",#REF!,IF(I201="Mensual",#REF!,IF(I201="Anual",#REF!,0))))))))</f>
        <v>#REF!</v>
      </c>
      <c r="R201" s="89" t="e">
        <f t="shared" si="13"/>
        <v>#REF!</v>
      </c>
      <c r="S201" s="89" t="e">
        <f>IF(P201="Sí",#REF!,#REF!)</f>
        <v>#REF!</v>
      </c>
      <c r="T201" s="89" t="e">
        <f t="shared" si="14"/>
        <v>#REF!</v>
      </c>
      <c r="U201" s="89" t="e">
        <f>C_ODM9[[#This Row],[Plazas]]/$W$10</f>
        <v>#REF!</v>
      </c>
    </row>
    <row r="202" spans="1:21" ht="100" hidden="1" x14ac:dyDescent="0.2">
      <c r="A202" s="84" t="s">
        <v>298</v>
      </c>
      <c r="B202" s="86" t="s">
        <v>205</v>
      </c>
      <c r="C202" s="86" t="s">
        <v>206</v>
      </c>
      <c r="D202" s="86" t="s">
        <v>35</v>
      </c>
      <c r="E202" s="86" t="s">
        <v>62</v>
      </c>
      <c r="F202" s="101" t="s">
        <v>247</v>
      </c>
      <c r="G202" s="101" t="s">
        <v>237</v>
      </c>
      <c r="H202" s="86" t="s">
        <v>39</v>
      </c>
      <c r="I202" s="85" t="s">
        <v>44</v>
      </c>
      <c r="J202" s="87">
        <v>1</v>
      </c>
      <c r="K202" s="87">
        <v>10</v>
      </c>
      <c r="L202" s="87">
        <v>15</v>
      </c>
      <c r="M202" s="87">
        <v>20</v>
      </c>
      <c r="N202" s="87"/>
      <c r="O202" s="89">
        <f t="shared" si="12"/>
        <v>15</v>
      </c>
      <c r="P202" s="55" t="s">
        <v>22</v>
      </c>
      <c r="Q202" s="89" t="e">
        <f>J202*IF(I202="Diaria",#REF!,IF(I202="Quincenal",#REF!,IF(I202="Semestral",#REF!,IF(I202="Trimestral",#REF!,IF(I202="Cuatrimestral",#REF!,IF(I202="Semanal",#REF!,IF(I202="Mensual",#REF!,IF(I202="Anual",#REF!,0))))))))</f>
        <v>#REF!</v>
      </c>
      <c r="R202" s="89" t="e">
        <f t="shared" si="13"/>
        <v>#REF!</v>
      </c>
      <c r="S202" s="89" t="e">
        <f>IF(P202="Sí",#REF!,#REF!)</f>
        <v>#REF!</v>
      </c>
      <c r="T202" s="89" t="e">
        <f t="shared" si="14"/>
        <v>#REF!</v>
      </c>
      <c r="U202" s="89" t="e">
        <f>C_ODM9[[#This Row],[Plazas]]/$W$10</f>
        <v>#REF!</v>
      </c>
    </row>
    <row r="203" spans="1:21" ht="50" hidden="1" x14ac:dyDescent="0.2">
      <c r="A203" s="84" t="s">
        <v>298</v>
      </c>
      <c r="B203" s="86" t="s">
        <v>205</v>
      </c>
      <c r="C203" s="86" t="s">
        <v>206</v>
      </c>
      <c r="D203" s="86" t="s">
        <v>35</v>
      </c>
      <c r="E203" s="86" t="s">
        <v>162</v>
      </c>
      <c r="F203" s="101" t="s">
        <v>304</v>
      </c>
      <c r="G203" s="101" t="s">
        <v>80</v>
      </c>
      <c r="H203" s="86" t="s">
        <v>39</v>
      </c>
      <c r="I203" s="85" t="s">
        <v>44</v>
      </c>
      <c r="J203" s="87">
        <v>1</v>
      </c>
      <c r="K203" s="87">
        <v>10</v>
      </c>
      <c r="L203" s="87">
        <v>15</v>
      </c>
      <c r="M203" s="87">
        <v>20</v>
      </c>
      <c r="N203" s="87"/>
      <c r="O203" s="89">
        <f t="shared" si="12"/>
        <v>15</v>
      </c>
      <c r="P203" s="55" t="s">
        <v>22</v>
      </c>
      <c r="Q203" s="89" t="e">
        <f>J203*IF(I203="Diaria",#REF!,IF(I203="Quincenal",#REF!,IF(I203="Semestral",#REF!,IF(I203="Trimestral",#REF!,IF(I203="Cuatrimestral",#REF!,IF(I203="Semanal",#REF!,IF(I203="Mensual",#REF!,IF(I203="Anual",#REF!,0))))))))</f>
        <v>#REF!</v>
      </c>
      <c r="R203" s="89" t="e">
        <f t="shared" si="13"/>
        <v>#REF!</v>
      </c>
      <c r="S203" s="89" t="e">
        <f>IF(P203="Sí",#REF!,#REF!)</f>
        <v>#REF!</v>
      </c>
      <c r="T203" s="89" t="e">
        <f t="shared" si="14"/>
        <v>#REF!</v>
      </c>
      <c r="U203" s="89" t="e">
        <f>C_ODM9[[#This Row],[Plazas]]/$W$10</f>
        <v>#REF!</v>
      </c>
    </row>
    <row r="204" spans="1:21" ht="75" hidden="1" x14ac:dyDescent="0.2">
      <c r="A204" s="84" t="s">
        <v>298</v>
      </c>
      <c r="B204" s="86" t="s">
        <v>205</v>
      </c>
      <c r="C204" s="86" t="s">
        <v>206</v>
      </c>
      <c r="D204" s="86" t="s">
        <v>35</v>
      </c>
      <c r="E204" s="86" t="s">
        <v>36</v>
      </c>
      <c r="F204" s="101" t="s">
        <v>305</v>
      </c>
      <c r="G204" s="101" t="s">
        <v>58</v>
      </c>
      <c r="H204" s="86" t="s">
        <v>39</v>
      </c>
      <c r="I204" s="85" t="s">
        <v>44</v>
      </c>
      <c r="J204" s="87">
        <v>1</v>
      </c>
      <c r="K204" s="87">
        <v>10</v>
      </c>
      <c r="L204" s="87">
        <v>20</v>
      </c>
      <c r="M204" s="87">
        <v>30</v>
      </c>
      <c r="N204" s="87"/>
      <c r="O204" s="89">
        <f t="shared" si="12"/>
        <v>20</v>
      </c>
      <c r="P204" s="55" t="s">
        <v>22</v>
      </c>
      <c r="Q204" s="89" t="e">
        <f>J204*IF(I204="Diaria",#REF!,IF(I204="Quincenal",#REF!,IF(I204="Semestral",#REF!,IF(I204="Trimestral",#REF!,IF(I204="Cuatrimestral",#REF!,IF(I204="Semanal",#REF!,IF(I204="Mensual",#REF!,IF(I204="Anual",#REF!,0))))))))</f>
        <v>#REF!</v>
      </c>
      <c r="R204" s="89" t="e">
        <f t="shared" si="13"/>
        <v>#REF!</v>
      </c>
      <c r="S204" s="89" t="e">
        <f>IF(P204="Sí",#REF!,#REF!)</f>
        <v>#REF!</v>
      </c>
      <c r="T204" s="89" t="e">
        <f t="shared" si="14"/>
        <v>#REF!</v>
      </c>
      <c r="U204" s="89" t="e">
        <f>C_ODM9[[#This Row],[Plazas]]/$W$10</f>
        <v>#REF!</v>
      </c>
    </row>
    <row r="205" spans="1:21" ht="50" hidden="1" x14ac:dyDescent="0.2">
      <c r="A205" s="84" t="s">
        <v>298</v>
      </c>
      <c r="B205" s="86" t="s">
        <v>205</v>
      </c>
      <c r="C205" s="86" t="s">
        <v>206</v>
      </c>
      <c r="D205" s="86" t="s">
        <v>35</v>
      </c>
      <c r="E205" s="86" t="s">
        <v>136</v>
      </c>
      <c r="F205" s="101" t="s">
        <v>264</v>
      </c>
      <c r="G205" s="101" t="s">
        <v>80</v>
      </c>
      <c r="H205" s="86" t="s">
        <v>39</v>
      </c>
      <c r="I205" s="85" t="s">
        <v>44</v>
      </c>
      <c r="J205" s="87">
        <v>1</v>
      </c>
      <c r="K205" s="87">
        <v>8</v>
      </c>
      <c r="L205" s="87">
        <v>10</v>
      </c>
      <c r="M205" s="87">
        <v>12</v>
      </c>
      <c r="N205" s="87"/>
      <c r="O205" s="89">
        <f t="shared" si="12"/>
        <v>10</v>
      </c>
      <c r="P205" s="55" t="s">
        <v>22</v>
      </c>
      <c r="Q205" s="89" t="e">
        <f>J205*IF(I205="Diaria",#REF!,IF(I205="Quincenal",#REF!,IF(I205="Semestral",#REF!,IF(I205="Trimestral",#REF!,IF(I205="Cuatrimestral",#REF!,IF(I205="Semanal",#REF!,IF(I205="Mensual",#REF!,IF(I205="Anual",#REF!,0))))))))</f>
        <v>#REF!</v>
      </c>
      <c r="R205" s="89" t="e">
        <f t="shared" si="13"/>
        <v>#REF!</v>
      </c>
      <c r="S205" s="89" t="e">
        <f>IF(P205="Sí",#REF!,#REF!)</f>
        <v>#REF!</v>
      </c>
      <c r="T205" s="89" t="e">
        <f t="shared" si="14"/>
        <v>#REF!</v>
      </c>
      <c r="U205" s="89" t="e">
        <f>C_ODM9[[#This Row],[Plazas]]/$W$10</f>
        <v>#REF!</v>
      </c>
    </row>
    <row r="206" spans="1:21" ht="75" hidden="1" x14ac:dyDescent="0.2">
      <c r="A206" s="90" t="s">
        <v>298</v>
      </c>
      <c r="B206" s="86" t="s">
        <v>205</v>
      </c>
      <c r="C206" s="52" t="s">
        <v>206</v>
      </c>
      <c r="D206" s="52" t="s">
        <v>35</v>
      </c>
      <c r="E206" s="52" t="s">
        <v>102</v>
      </c>
      <c r="F206" s="50" t="s">
        <v>258</v>
      </c>
      <c r="G206" s="50" t="s">
        <v>108</v>
      </c>
      <c r="H206" s="52" t="s">
        <v>39</v>
      </c>
      <c r="I206" s="53" t="s">
        <v>44</v>
      </c>
      <c r="J206" s="70">
        <v>1</v>
      </c>
      <c r="K206" s="70">
        <v>6</v>
      </c>
      <c r="L206" s="70">
        <v>8</v>
      </c>
      <c r="M206" s="70">
        <v>10</v>
      </c>
      <c r="N206" s="70"/>
      <c r="O206" s="55">
        <f t="shared" si="12"/>
        <v>8</v>
      </c>
      <c r="P206" s="55" t="s">
        <v>22</v>
      </c>
      <c r="Q206" s="55" t="e">
        <f>J206*IF(I206="Diaria",#REF!,IF(I206="Quincenal",#REF!,IF(I206="Semestral",#REF!,IF(I206="Trimestral",#REF!,IF(I206="Cuatrimestral",#REF!,IF(I206="Semanal",#REF!,IF(I206="Mensual",#REF!,IF(I206="Anual",#REF!,0))))))))</f>
        <v>#REF!</v>
      </c>
      <c r="R206" s="55" t="e">
        <f t="shared" si="13"/>
        <v>#REF!</v>
      </c>
      <c r="S206" s="55" t="e">
        <f>IF(P206="Sí",#REF!,#REF!)</f>
        <v>#REF!</v>
      </c>
      <c r="T206" s="55" t="e">
        <f t="shared" si="14"/>
        <v>#REF!</v>
      </c>
      <c r="U206" s="55" t="e">
        <f>C_ODM9[[#This Row],[Plazas]]/$W$10</f>
        <v>#REF!</v>
      </c>
    </row>
    <row r="207" spans="1:21" ht="100" hidden="1" x14ac:dyDescent="0.2">
      <c r="A207" s="84" t="s">
        <v>298</v>
      </c>
      <c r="B207" s="86" t="s">
        <v>205</v>
      </c>
      <c r="C207" s="86" t="s">
        <v>206</v>
      </c>
      <c r="D207" s="86" t="s">
        <v>35</v>
      </c>
      <c r="E207" s="86" t="s">
        <v>176</v>
      </c>
      <c r="F207" s="101" t="s">
        <v>279</v>
      </c>
      <c r="G207" s="101" t="s">
        <v>70</v>
      </c>
      <c r="H207" s="86" t="s">
        <v>39</v>
      </c>
      <c r="I207" s="85" t="s">
        <v>44</v>
      </c>
      <c r="J207" s="87">
        <v>1</v>
      </c>
      <c r="K207" s="87">
        <v>5</v>
      </c>
      <c r="L207" s="87">
        <v>8</v>
      </c>
      <c r="M207" s="87">
        <v>10</v>
      </c>
      <c r="N207" s="87" t="s">
        <v>306</v>
      </c>
      <c r="O207" s="89">
        <f t="shared" si="12"/>
        <v>7.833333333333333</v>
      </c>
      <c r="P207" s="55" t="s">
        <v>22</v>
      </c>
      <c r="Q207" s="89" t="e">
        <f>J207*IF(I207="Diaria",#REF!,IF(I207="Quincenal",#REF!,IF(I207="Semestral",#REF!,IF(I207="Trimestral",#REF!,IF(I207="Cuatrimestral",#REF!,IF(I207="Semanal",#REF!,IF(I207="Mensual",#REF!,IF(I207="Anual",#REF!,0))))))))</f>
        <v>#REF!</v>
      </c>
      <c r="R207" s="89" t="e">
        <f t="shared" si="13"/>
        <v>#REF!</v>
      </c>
      <c r="S207" s="89" t="e">
        <f>IF(P207="Sí",#REF!,#REF!)</f>
        <v>#REF!</v>
      </c>
      <c r="T207" s="89" t="e">
        <f t="shared" si="14"/>
        <v>#REF!</v>
      </c>
      <c r="U207" s="89" t="e">
        <f>C_ODM9[[#This Row],[Plazas]]/$W$10</f>
        <v>#REF!</v>
      </c>
    </row>
    <row r="208" spans="1:21" ht="75" hidden="1" x14ac:dyDescent="0.2">
      <c r="A208" s="84" t="s">
        <v>298</v>
      </c>
      <c r="B208" s="86" t="s">
        <v>205</v>
      </c>
      <c r="C208" s="86" t="s">
        <v>206</v>
      </c>
      <c r="D208" s="86" t="s">
        <v>35</v>
      </c>
      <c r="E208" s="86" t="s">
        <v>89</v>
      </c>
      <c r="F208" s="101" t="s">
        <v>307</v>
      </c>
      <c r="G208" s="101" t="s">
        <v>80</v>
      </c>
      <c r="H208" s="86" t="s">
        <v>39</v>
      </c>
      <c r="I208" s="85" t="s">
        <v>44</v>
      </c>
      <c r="J208" s="87">
        <v>1</v>
      </c>
      <c r="K208" s="87">
        <v>5</v>
      </c>
      <c r="L208" s="87">
        <v>8</v>
      </c>
      <c r="M208" s="87">
        <v>12</v>
      </c>
      <c r="N208" s="87"/>
      <c r="O208" s="89">
        <f>(K208+(4*L208)+M208)/6</f>
        <v>8.1666666666666661</v>
      </c>
      <c r="P208" s="55" t="s">
        <v>22</v>
      </c>
      <c r="Q208" s="89" t="e">
        <f>J208*IF(I208="Diaria",#REF!,IF(I208="Quincenal",#REF!,IF(I208="Semestral",#REF!,IF(I208="Trimestral",#REF!,IF(I208="Cuatrimestral",#REF!,IF(I208="Semanal",#REF!,IF(I208="Mensual",#REF!,IF(I208="Anual",#REF!,0))))))))</f>
        <v>#REF!</v>
      </c>
      <c r="R208" s="89" t="e">
        <f>Q208*O208</f>
        <v>#REF!</v>
      </c>
      <c r="S208" s="89" t="e">
        <f>IF(P208="Sí",#REF!,#REF!)</f>
        <v>#REF!</v>
      </c>
      <c r="T208" s="89" t="e">
        <f>R208/S208</f>
        <v>#REF!</v>
      </c>
      <c r="U208" s="89" t="e">
        <f>C_ODM9[[#This Row],[Plazas]]/$W$10</f>
        <v>#REF!</v>
      </c>
    </row>
    <row r="209" spans="1:21" ht="50" hidden="1" x14ac:dyDescent="0.2">
      <c r="A209" s="90" t="s">
        <v>298</v>
      </c>
      <c r="B209" s="86" t="s">
        <v>205</v>
      </c>
      <c r="C209" s="52" t="s">
        <v>206</v>
      </c>
      <c r="D209" s="52" t="s">
        <v>35</v>
      </c>
      <c r="E209" s="52" t="s">
        <v>118</v>
      </c>
      <c r="F209" s="50" t="s">
        <v>308</v>
      </c>
      <c r="G209" s="50" t="s">
        <v>80</v>
      </c>
      <c r="H209" s="52" t="s">
        <v>39</v>
      </c>
      <c r="I209" s="53" t="s">
        <v>44</v>
      </c>
      <c r="J209" s="70">
        <v>1</v>
      </c>
      <c r="K209" s="70">
        <v>5</v>
      </c>
      <c r="L209" s="70">
        <v>8</v>
      </c>
      <c r="M209" s="70">
        <v>10</v>
      </c>
      <c r="N209" s="70" t="s">
        <v>309</v>
      </c>
      <c r="O209" s="55">
        <f t="shared" ref="O209:O210" si="15">(K209+(4*L209)+M209)/6</f>
        <v>7.833333333333333</v>
      </c>
      <c r="P209" s="55" t="s">
        <v>22</v>
      </c>
      <c r="Q209" s="55" t="e">
        <f>J209*IF(I209="Diaria",#REF!,IF(I209="Quincenal",#REF!,IF(I209="Semestral",#REF!,IF(I209="Trimestral",#REF!,IF(I209="Cuatrimestral",#REF!,IF(I209="Semanal",#REF!,IF(I209="Mensual",#REF!,IF(I209="Anual",#REF!,0))))))))</f>
        <v>#REF!</v>
      </c>
      <c r="R209" s="55" t="e">
        <f t="shared" ref="R209:R210" si="16">Q209*O209</f>
        <v>#REF!</v>
      </c>
      <c r="S209" s="55" t="e">
        <f>IF(P209="Sí",#REF!,#REF!)</f>
        <v>#REF!</v>
      </c>
      <c r="T209" s="55" t="e">
        <f t="shared" ref="T209:T210" si="17">R209/S209</f>
        <v>#REF!</v>
      </c>
      <c r="U209" s="55" t="e">
        <f>C_ODM9[[#This Row],[Plazas]]/$W$10</f>
        <v>#REF!</v>
      </c>
    </row>
    <row r="210" spans="1:21" ht="100" hidden="1" x14ac:dyDescent="0.2">
      <c r="A210" s="84" t="s">
        <v>298</v>
      </c>
      <c r="B210" s="86" t="s">
        <v>285</v>
      </c>
      <c r="C210" s="86" t="s">
        <v>206</v>
      </c>
      <c r="D210" s="86" t="s">
        <v>35</v>
      </c>
      <c r="E210" s="86" t="s">
        <v>36</v>
      </c>
      <c r="F210" s="101" t="s">
        <v>236</v>
      </c>
      <c r="G210" s="101" t="s">
        <v>237</v>
      </c>
      <c r="H210" s="86" t="s">
        <v>39</v>
      </c>
      <c r="I210" s="85" t="s">
        <v>44</v>
      </c>
      <c r="J210" s="87">
        <v>1</v>
      </c>
      <c r="K210" s="87">
        <v>4</v>
      </c>
      <c r="L210" s="87">
        <v>5</v>
      </c>
      <c r="M210" s="87">
        <v>6</v>
      </c>
      <c r="N210" s="87"/>
      <c r="O210" s="89">
        <f t="shared" si="15"/>
        <v>5</v>
      </c>
      <c r="P210" s="55" t="s">
        <v>22</v>
      </c>
      <c r="Q210" s="89" t="e">
        <f>J210*IF(I210="Diaria",#REF!,IF(I210="Quincenal",#REF!,IF(I210="Semestral",#REF!,IF(I210="Trimestral",#REF!,IF(I210="Cuatrimestral",#REF!,IF(I210="Semanal",#REF!,IF(I210="Mensual",#REF!,IF(I210="Anual",#REF!,0))))))))</f>
        <v>#REF!</v>
      </c>
      <c r="R210" s="89" t="e">
        <f t="shared" si="16"/>
        <v>#REF!</v>
      </c>
      <c r="S210" s="89" t="e">
        <f>IF(P210="Sí",#REF!,#REF!)</f>
        <v>#REF!</v>
      </c>
      <c r="T210" s="89" t="e">
        <f t="shared" si="17"/>
        <v>#REF!</v>
      </c>
      <c r="U210" s="89" t="e">
        <f>C_ODM9[[#This Row],[Plazas]]/$W$10</f>
        <v>#REF!</v>
      </c>
    </row>
    <row r="211" spans="1:21" ht="50" hidden="1" x14ac:dyDescent="0.2">
      <c r="A211" s="84" t="s">
        <v>298</v>
      </c>
      <c r="B211" s="86" t="s">
        <v>205</v>
      </c>
      <c r="C211" s="86" t="s">
        <v>206</v>
      </c>
      <c r="D211" s="86" t="s">
        <v>35</v>
      </c>
      <c r="E211" s="86" t="s">
        <v>181</v>
      </c>
      <c r="F211" s="101" t="s">
        <v>310</v>
      </c>
      <c r="G211" s="101" t="s">
        <v>80</v>
      </c>
      <c r="H211" s="86" t="s">
        <v>39</v>
      </c>
      <c r="I211" s="85" t="s">
        <v>44</v>
      </c>
      <c r="J211" s="87">
        <v>1</v>
      </c>
      <c r="K211" s="87">
        <v>2</v>
      </c>
      <c r="L211" s="87">
        <v>3</v>
      </c>
      <c r="M211" s="87">
        <v>4</v>
      </c>
      <c r="N211" s="87"/>
      <c r="O211" s="89">
        <f>(K211+(4*L211)+M211)/6</f>
        <v>3</v>
      </c>
      <c r="P211" s="55" t="s">
        <v>22</v>
      </c>
      <c r="Q211" s="89" t="e">
        <f>J211*IF(I211="Diaria",#REF!,IF(I211="Quincenal",#REF!,IF(I211="Semestral",#REF!,IF(I211="Trimestral",#REF!,IF(I211="Cuatrimestral",#REF!,IF(I211="Semanal",#REF!,IF(I211="Mensual",#REF!,IF(I211="Anual",#REF!,0))))))))</f>
        <v>#REF!</v>
      </c>
      <c r="R211" s="89" t="e">
        <f>Q211*O211</f>
        <v>#REF!</v>
      </c>
      <c r="S211" s="89" t="e">
        <f>IF(P211="Sí",#REF!,#REF!)</f>
        <v>#REF!</v>
      </c>
      <c r="T211" s="89" t="e">
        <f>R211/S211</f>
        <v>#REF!</v>
      </c>
      <c r="U211" s="89" t="e">
        <f>C_ODM9[[#This Row],[Plazas]]/$W$10</f>
        <v>#REF!</v>
      </c>
    </row>
    <row r="212" spans="1:21" ht="50" hidden="1" x14ac:dyDescent="0.2">
      <c r="A212" s="90" t="s">
        <v>298</v>
      </c>
      <c r="B212" s="52" t="s">
        <v>285</v>
      </c>
      <c r="C212" s="52" t="s">
        <v>206</v>
      </c>
      <c r="D212" s="52" t="s">
        <v>35</v>
      </c>
      <c r="E212" s="52" t="s">
        <v>171</v>
      </c>
      <c r="F212" s="50" t="s">
        <v>276</v>
      </c>
      <c r="G212" s="50" t="s">
        <v>80</v>
      </c>
      <c r="H212" s="52" t="s">
        <v>39</v>
      </c>
      <c r="I212" s="53" t="s">
        <v>44</v>
      </c>
      <c r="J212" s="70">
        <v>1</v>
      </c>
      <c r="K212" s="70">
        <v>2</v>
      </c>
      <c r="L212" s="70">
        <v>3</v>
      </c>
      <c r="M212" s="70">
        <v>4</v>
      </c>
      <c r="N212" s="70" t="s">
        <v>311</v>
      </c>
      <c r="O212" s="55">
        <f t="shared" ref="O212:O275" si="18">(K212+(4*L212)+M212)/6</f>
        <v>3</v>
      </c>
      <c r="P212" s="55" t="s">
        <v>22</v>
      </c>
      <c r="Q212" s="55" t="e">
        <f>J212*IF(I212="Diaria",#REF!,IF(I212="Quincenal",#REF!,IF(I212="Semestral",#REF!,IF(I212="Trimestral",#REF!,IF(I212="Cuatrimestral",#REF!,IF(I212="Semanal",#REF!,IF(I212="Mensual",#REF!,IF(I212="Anual",#REF!,0))))))))</f>
        <v>#REF!</v>
      </c>
      <c r="R212" s="55" t="e">
        <f t="shared" ref="R212:R275" si="19">Q212*O212</f>
        <v>#REF!</v>
      </c>
      <c r="S212" s="55" t="e">
        <f>IF(P212="Sí",#REF!,#REF!)</f>
        <v>#REF!</v>
      </c>
      <c r="T212" s="55" t="e">
        <f t="shared" ref="T212:T275" si="20">R212/S212</f>
        <v>#REF!</v>
      </c>
      <c r="U212" s="55" t="e">
        <f>C_ODM9[[#This Row],[Plazas]]/$W$10</f>
        <v>#REF!</v>
      </c>
    </row>
    <row r="213" spans="1:21" ht="75" hidden="1" x14ac:dyDescent="0.2">
      <c r="A213" s="84" t="s">
        <v>298</v>
      </c>
      <c r="B213" s="86" t="s">
        <v>205</v>
      </c>
      <c r="C213" s="86" t="s">
        <v>206</v>
      </c>
      <c r="D213" s="86" t="s">
        <v>35</v>
      </c>
      <c r="E213" s="86" t="s">
        <v>68</v>
      </c>
      <c r="F213" s="101" t="s">
        <v>249</v>
      </c>
      <c r="G213" s="101" t="s">
        <v>80</v>
      </c>
      <c r="H213" s="86" t="s">
        <v>39</v>
      </c>
      <c r="I213" s="85" t="s">
        <v>44</v>
      </c>
      <c r="J213" s="87">
        <v>1</v>
      </c>
      <c r="K213" s="87">
        <v>1</v>
      </c>
      <c r="L213" s="87">
        <v>2</v>
      </c>
      <c r="M213" s="87">
        <v>3</v>
      </c>
      <c r="N213" s="87"/>
      <c r="O213" s="89">
        <f t="shared" si="18"/>
        <v>2</v>
      </c>
      <c r="P213" s="55" t="s">
        <v>22</v>
      </c>
      <c r="Q213" s="89" t="e">
        <f>J213*IF(I213="Diaria",#REF!,IF(I213="Quincenal",#REF!,IF(I213="Semestral",#REF!,IF(I213="Trimestral",#REF!,IF(I213="Cuatrimestral",#REF!,IF(I213="Semanal",#REF!,IF(I213="Mensual",#REF!,IF(I213="Anual",#REF!,0))))))))</f>
        <v>#REF!</v>
      </c>
      <c r="R213" s="89" t="e">
        <f t="shared" si="19"/>
        <v>#REF!</v>
      </c>
      <c r="S213" s="89" t="e">
        <f>IF(P213="Sí",#REF!,#REF!)</f>
        <v>#REF!</v>
      </c>
      <c r="T213" s="89" t="e">
        <f t="shared" si="20"/>
        <v>#REF!</v>
      </c>
      <c r="U213" s="89" t="e">
        <f>C_ODM9[[#This Row],[Plazas]]/$W$10</f>
        <v>#REF!</v>
      </c>
    </row>
    <row r="214" spans="1:21" ht="75" hidden="1" x14ac:dyDescent="0.2">
      <c r="A214" s="90" t="s">
        <v>298</v>
      </c>
      <c r="B214" s="86" t="s">
        <v>205</v>
      </c>
      <c r="C214" s="52" t="s">
        <v>206</v>
      </c>
      <c r="D214" s="52" t="s">
        <v>35</v>
      </c>
      <c r="E214" s="52" t="s">
        <v>141</v>
      </c>
      <c r="F214" s="50" t="s">
        <v>267</v>
      </c>
      <c r="G214" s="50" t="s">
        <v>80</v>
      </c>
      <c r="H214" s="52" t="s">
        <v>39</v>
      </c>
      <c r="I214" s="53" t="s">
        <v>44</v>
      </c>
      <c r="J214" s="70">
        <v>1</v>
      </c>
      <c r="K214" s="70">
        <v>1</v>
      </c>
      <c r="L214" s="70">
        <v>2</v>
      </c>
      <c r="M214" s="70">
        <v>3</v>
      </c>
      <c r="N214" s="70"/>
      <c r="O214" s="55">
        <f t="shared" si="18"/>
        <v>2</v>
      </c>
      <c r="P214" s="55" t="s">
        <v>22</v>
      </c>
      <c r="Q214" s="55" t="e">
        <f>J214*IF(I214="Diaria",#REF!,IF(I214="Quincenal",#REF!,IF(I214="Semestral",#REF!,IF(I214="Trimestral",#REF!,IF(I214="Cuatrimestral",#REF!,IF(I214="Semanal",#REF!,IF(I214="Mensual",#REF!,IF(I214="Anual",#REF!,0))))))))</f>
        <v>#REF!</v>
      </c>
      <c r="R214" s="55" t="e">
        <f t="shared" si="19"/>
        <v>#REF!</v>
      </c>
      <c r="S214" s="55" t="e">
        <f>IF(P214="Sí",#REF!,#REF!)</f>
        <v>#REF!</v>
      </c>
      <c r="T214" s="55" t="e">
        <f t="shared" si="20"/>
        <v>#REF!</v>
      </c>
      <c r="U214" s="55" t="e">
        <f>C_ODM9[[#This Row],[Plazas]]/$W$10</f>
        <v>#REF!</v>
      </c>
    </row>
    <row r="215" spans="1:21" ht="100" hidden="1" x14ac:dyDescent="0.2">
      <c r="A215" s="84" t="s">
        <v>298</v>
      </c>
      <c r="B215" s="86" t="s">
        <v>205</v>
      </c>
      <c r="C215" s="86" t="s">
        <v>206</v>
      </c>
      <c r="D215" s="86" t="s">
        <v>35</v>
      </c>
      <c r="E215" s="86" t="s">
        <v>184</v>
      </c>
      <c r="F215" s="101" t="s">
        <v>281</v>
      </c>
      <c r="G215" s="101" t="s">
        <v>80</v>
      </c>
      <c r="H215" s="86" t="s">
        <v>39</v>
      </c>
      <c r="I215" s="85" t="s">
        <v>44</v>
      </c>
      <c r="J215" s="87">
        <v>1</v>
      </c>
      <c r="K215" s="87">
        <v>1</v>
      </c>
      <c r="L215" s="87">
        <v>2</v>
      </c>
      <c r="M215" s="87">
        <v>3</v>
      </c>
      <c r="N215" s="87"/>
      <c r="O215" s="89">
        <f t="shared" si="18"/>
        <v>2</v>
      </c>
      <c r="P215" s="55" t="s">
        <v>22</v>
      </c>
      <c r="Q215" s="89" t="e">
        <f>J215*IF(I215="Diaria",#REF!,IF(I215="Quincenal",#REF!,IF(I215="Semestral",#REF!,IF(I215="Trimestral",#REF!,IF(I215="Cuatrimestral",#REF!,IF(I215="Semanal",#REF!,IF(I215="Mensual",#REF!,IF(I215="Anual",#REF!,0))))))))</f>
        <v>#REF!</v>
      </c>
      <c r="R215" s="89" t="e">
        <f t="shared" si="19"/>
        <v>#REF!</v>
      </c>
      <c r="S215" s="89" t="e">
        <f>IF(P215="Sí",#REF!,#REF!)</f>
        <v>#REF!</v>
      </c>
      <c r="T215" s="89" t="e">
        <f t="shared" si="20"/>
        <v>#REF!</v>
      </c>
      <c r="U215" s="89" t="e">
        <f>C_ODM9[[#This Row],[Plazas]]/$W$10</f>
        <v>#REF!</v>
      </c>
    </row>
    <row r="216" spans="1:21" ht="225" hidden="1" x14ac:dyDescent="0.2">
      <c r="A216" s="90" t="s">
        <v>283</v>
      </c>
      <c r="B216" s="86" t="s">
        <v>205</v>
      </c>
      <c r="C216" s="52" t="s">
        <v>206</v>
      </c>
      <c r="D216" s="52" t="s">
        <v>207</v>
      </c>
      <c r="E216" s="52" t="s">
        <v>215</v>
      </c>
      <c r="F216" s="50" t="s">
        <v>216</v>
      </c>
      <c r="G216" s="50" t="s">
        <v>210</v>
      </c>
      <c r="H216" s="52" t="s">
        <v>43</v>
      </c>
      <c r="I216" s="53" t="s">
        <v>109</v>
      </c>
      <c r="J216" s="70">
        <f>13/15</f>
        <v>0.8666666666666667</v>
      </c>
      <c r="K216" s="54">
        <v>1</v>
      </c>
      <c r="L216" s="54">
        <v>1.5</v>
      </c>
      <c r="M216" s="54">
        <v>3</v>
      </c>
      <c r="N216" s="70" t="s">
        <v>284</v>
      </c>
      <c r="O216" s="55">
        <f t="shared" si="18"/>
        <v>1.6666666666666667</v>
      </c>
      <c r="P216" s="55"/>
      <c r="Q216" s="55" t="e">
        <f>J216*IF(I216="Diaria",#REF!,IF(I216="Quincenal",#REF!,IF(I216="Semestral",#REF!,IF(I216="Trimestral",#REF!,IF(I216="Cuatrimestral",#REF!,IF(I216="Semanal",#REF!,IF(I216="Mensual",#REF!,IF(I216="Anual",#REF!,0))))))))</f>
        <v>#REF!</v>
      </c>
      <c r="R216" s="55" t="e">
        <f t="shared" si="19"/>
        <v>#REF!</v>
      </c>
      <c r="S216" s="55" t="e">
        <f>IF(P216="Sí",#REF!,#REF!)</f>
        <v>#REF!</v>
      </c>
      <c r="T216" s="55" t="e">
        <f t="shared" si="20"/>
        <v>#REF!</v>
      </c>
      <c r="U216" s="55" t="e">
        <f>C_ODM9[[#This Row],[Plazas]]/$W$10</f>
        <v>#REF!</v>
      </c>
    </row>
    <row r="217" spans="1:21" ht="225" hidden="1" x14ac:dyDescent="0.2">
      <c r="A217" s="90" t="s">
        <v>283</v>
      </c>
      <c r="B217" s="52" t="s">
        <v>285</v>
      </c>
      <c r="C217" s="52" t="s">
        <v>206</v>
      </c>
      <c r="D217" s="52" t="s">
        <v>207</v>
      </c>
      <c r="E217" s="52" t="s">
        <v>215</v>
      </c>
      <c r="F217" s="50" t="s">
        <v>217</v>
      </c>
      <c r="G217" s="50" t="s">
        <v>218</v>
      </c>
      <c r="H217" s="52" t="s">
        <v>43</v>
      </c>
      <c r="I217" s="53" t="s">
        <v>109</v>
      </c>
      <c r="J217" s="70">
        <f t="shared" ref="J217:J226" si="21">13/15</f>
        <v>0.8666666666666667</v>
      </c>
      <c r="K217" s="54">
        <v>1</v>
      </c>
      <c r="L217" s="54">
        <v>1.5</v>
      </c>
      <c r="M217" s="54">
        <v>3</v>
      </c>
      <c r="N217" s="70" t="s">
        <v>286</v>
      </c>
      <c r="O217" s="55">
        <f t="shared" si="18"/>
        <v>1.6666666666666667</v>
      </c>
      <c r="P217" s="55"/>
      <c r="Q217" s="55" t="e">
        <f>J217*IF(I217="Diaria",#REF!,IF(I217="Quincenal",#REF!,IF(I217="Semestral",#REF!,IF(I217="Trimestral",#REF!,IF(I217="Cuatrimestral",#REF!,IF(I217="Semanal",#REF!,IF(I217="Mensual",#REF!,IF(I217="Anual",#REF!,0))))))))</f>
        <v>#REF!</v>
      </c>
      <c r="R217" s="55" t="e">
        <f t="shared" si="19"/>
        <v>#REF!</v>
      </c>
      <c r="S217" s="55" t="e">
        <f>IF(P217="Sí",#REF!,#REF!)</f>
        <v>#REF!</v>
      </c>
      <c r="T217" s="55" t="e">
        <f t="shared" si="20"/>
        <v>#REF!</v>
      </c>
      <c r="U217" s="55" t="e">
        <f>C_ODM9[[#This Row],[Plazas]]/$W$10</f>
        <v>#REF!</v>
      </c>
    </row>
    <row r="218" spans="1:21" ht="250" hidden="1" x14ac:dyDescent="0.2">
      <c r="A218" s="90" t="s">
        <v>283</v>
      </c>
      <c r="B218" s="86" t="s">
        <v>205</v>
      </c>
      <c r="C218" s="52" t="s">
        <v>206</v>
      </c>
      <c r="D218" s="52" t="s">
        <v>207</v>
      </c>
      <c r="E218" s="52" t="s">
        <v>220</v>
      </c>
      <c r="F218" s="50" t="s">
        <v>312</v>
      </c>
      <c r="G218" s="50" t="s">
        <v>210</v>
      </c>
      <c r="H218" s="52" t="s">
        <v>43</v>
      </c>
      <c r="I218" s="53" t="s">
        <v>109</v>
      </c>
      <c r="J218" s="70">
        <f t="shared" si="21"/>
        <v>0.8666666666666667</v>
      </c>
      <c r="K218" s="70">
        <v>14</v>
      </c>
      <c r="L218" s="70">
        <v>21</v>
      </c>
      <c r="M218" s="70">
        <v>28</v>
      </c>
      <c r="N218" s="70" t="s">
        <v>288</v>
      </c>
      <c r="O218" s="55">
        <f t="shared" si="18"/>
        <v>21</v>
      </c>
      <c r="P218" s="55"/>
      <c r="Q218" s="55" t="e">
        <f>J218*IF(I218="Diaria",#REF!,IF(I218="Quincenal",#REF!,IF(I218="Semestral",#REF!,IF(I218="Trimestral",#REF!,IF(I218="Cuatrimestral",#REF!,IF(I218="Semanal",#REF!,IF(I218="Mensual",#REF!,IF(I218="Anual",#REF!,0))))))))</f>
        <v>#REF!</v>
      </c>
      <c r="R218" s="55" t="e">
        <f t="shared" si="19"/>
        <v>#REF!</v>
      </c>
      <c r="S218" s="55" t="e">
        <f>IF(P218="Sí",#REF!,#REF!)</f>
        <v>#REF!</v>
      </c>
      <c r="T218" s="55" t="e">
        <f t="shared" si="20"/>
        <v>#REF!</v>
      </c>
      <c r="U218" s="55" t="e">
        <f>C_ODM9[[#This Row],[Plazas]]/$W$10</f>
        <v>#REF!</v>
      </c>
    </row>
    <row r="219" spans="1:21" ht="250" hidden="1" x14ac:dyDescent="0.2">
      <c r="A219" s="90" t="s">
        <v>283</v>
      </c>
      <c r="B219" s="86" t="s">
        <v>205</v>
      </c>
      <c r="C219" s="52" t="s">
        <v>206</v>
      </c>
      <c r="D219" s="52" t="s">
        <v>207</v>
      </c>
      <c r="E219" s="52" t="s">
        <v>220</v>
      </c>
      <c r="F219" s="50" t="s">
        <v>312</v>
      </c>
      <c r="G219" s="50" t="s">
        <v>210</v>
      </c>
      <c r="H219" s="52" t="s">
        <v>43</v>
      </c>
      <c r="I219" s="55" t="s">
        <v>109</v>
      </c>
      <c r="J219" s="70">
        <f t="shared" si="21"/>
        <v>0.8666666666666667</v>
      </c>
      <c r="K219" s="70">
        <v>21</v>
      </c>
      <c r="L219" s="70">
        <v>28</v>
      </c>
      <c r="M219" s="70">
        <v>42</v>
      </c>
      <c r="N219" s="70" t="s">
        <v>288</v>
      </c>
      <c r="O219" s="55">
        <f t="shared" si="18"/>
        <v>29.166666666666668</v>
      </c>
      <c r="P219" s="55"/>
      <c r="Q219" s="55" t="e">
        <f>J219*IF(I219="Diaria",#REF!,IF(I219="Quincenal",#REF!,IF(I219="Semestral",#REF!,IF(I219="Trimestral",#REF!,IF(I219="Cuatrimestral",#REF!,IF(I219="Semanal",#REF!,IF(I219="Mensual",#REF!,IF(I219="Anual",#REF!,0))))))))</f>
        <v>#REF!</v>
      </c>
      <c r="R219" s="55" t="e">
        <f t="shared" si="19"/>
        <v>#REF!</v>
      </c>
      <c r="S219" s="55" t="e">
        <f>IF(P219="Sí",#REF!,#REF!)</f>
        <v>#REF!</v>
      </c>
      <c r="T219" s="55" t="e">
        <f t="shared" si="20"/>
        <v>#REF!</v>
      </c>
      <c r="U219" s="55" t="e">
        <f>C_ODM9[[#This Row],[Plazas]]/$W$10</f>
        <v>#REF!</v>
      </c>
    </row>
    <row r="220" spans="1:21" ht="125" hidden="1" x14ac:dyDescent="0.2">
      <c r="A220" s="90" t="s">
        <v>283</v>
      </c>
      <c r="B220" s="52" t="s">
        <v>285</v>
      </c>
      <c r="C220" s="52" t="s">
        <v>206</v>
      </c>
      <c r="D220" s="52" t="s">
        <v>207</v>
      </c>
      <c r="E220" s="52" t="s">
        <v>220</v>
      </c>
      <c r="F220" s="50" t="s">
        <v>289</v>
      </c>
      <c r="G220" s="50" t="s">
        <v>290</v>
      </c>
      <c r="H220" s="52" t="s">
        <v>43</v>
      </c>
      <c r="I220" s="53" t="s">
        <v>109</v>
      </c>
      <c r="J220" s="70">
        <f t="shared" si="21"/>
        <v>0.8666666666666667</v>
      </c>
      <c r="K220" s="70">
        <v>14</v>
      </c>
      <c r="L220" s="70">
        <v>21</v>
      </c>
      <c r="M220" s="70">
        <v>28</v>
      </c>
      <c r="N220" s="70"/>
      <c r="O220" s="55">
        <f t="shared" si="18"/>
        <v>21</v>
      </c>
      <c r="P220" s="55"/>
      <c r="Q220" s="55" t="e">
        <f>J220*IF(I220="Diaria",#REF!,IF(I220="Quincenal",#REF!,IF(I220="Semestral",#REF!,IF(I220="Trimestral",#REF!,IF(I220="Cuatrimestral",#REF!,IF(I220="Semanal",#REF!,IF(I220="Mensual",#REF!,IF(I220="Anual",#REF!,0))))))))</f>
        <v>#REF!</v>
      </c>
      <c r="R220" s="55" t="e">
        <f t="shared" si="19"/>
        <v>#REF!</v>
      </c>
      <c r="S220" s="55" t="e">
        <f>IF(P220="Sí",#REF!,#REF!)</f>
        <v>#REF!</v>
      </c>
      <c r="T220" s="55" t="e">
        <f t="shared" si="20"/>
        <v>#REF!</v>
      </c>
      <c r="U220" s="55" t="e">
        <f>C_ODM9[[#This Row],[Plazas]]/$W$10</f>
        <v>#REF!</v>
      </c>
    </row>
    <row r="221" spans="1:21" ht="125" hidden="1" x14ac:dyDescent="0.2">
      <c r="A221" s="90" t="s">
        <v>283</v>
      </c>
      <c r="B221" s="86" t="s">
        <v>205</v>
      </c>
      <c r="C221" s="52" t="s">
        <v>206</v>
      </c>
      <c r="D221" s="52" t="s">
        <v>207</v>
      </c>
      <c r="E221" s="52" t="s">
        <v>220</v>
      </c>
      <c r="F221" s="50" t="s">
        <v>224</v>
      </c>
      <c r="G221" s="50" t="s">
        <v>225</v>
      </c>
      <c r="H221" s="52" t="s">
        <v>43</v>
      </c>
      <c r="I221" s="53" t="s">
        <v>109</v>
      </c>
      <c r="J221" s="70">
        <f t="shared" si="21"/>
        <v>0.8666666666666667</v>
      </c>
      <c r="K221" s="70">
        <v>0.5</v>
      </c>
      <c r="L221" s="70">
        <v>1</v>
      </c>
      <c r="M221" s="70">
        <v>1.5</v>
      </c>
      <c r="N221" s="70" t="s">
        <v>291</v>
      </c>
      <c r="O221" s="55">
        <f t="shared" si="18"/>
        <v>1</v>
      </c>
      <c r="P221" s="55"/>
      <c r="Q221" s="55" t="e">
        <f>J221*IF(I221="Diaria",#REF!,IF(I221="Quincenal",#REF!,IF(I221="Semestral",#REF!,IF(I221="Trimestral",#REF!,IF(I221="Cuatrimestral",#REF!,IF(I221="Semanal",#REF!,IF(I221="Mensual",#REF!,IF(I221="Anual",#REF!,0))))))))</f>
        <v>#REF!</v>
      </c>
      <c r="R221" s="55" t="e">
        <f t="shared" si="19"/>
        <v>#REF!</v>
      </c>
      <c r="S221" s="55" t="e">
        <f>IF(P221="Sí",#REF!,#REF!)</f>
        <v>#REF!</v>
      </c>
      <c r="T221" s="55" t="e">
        <f t="shared" si="20"/>
        <v>#REF!</v>
      </c>
      <c r="U221" s="55" t="e">
        <f>C_ODM9[[#This Row],[Plazas]]/$W$10</f>
        <v>#REF!</v>
      </c>
    </row>
    <row r="222" spans="1:21" ht="100" hidden="1" x14ac:dyDescent="0.2">
      <c r="A222" s="90" t="s">
        <v>283</v>
      </c>
      <c r="B222" s="86" t="s">
        <v>205</v>
      </c>
      <c r="C222" s="52" t="s">
        <v>206</v>
      </c>
      <c r="D222" s="52" t="s">
        <v>207</v>
      </c>
      <c r="E222" s="52" t="s">
        <v>226</v>
      </c>
      <c r="F222" s="50" t="s">
        <v>227</v>
      </c>
      <c r="G222" s="50" t="s">
        <v>210</v>
      </c>
      <c r="H222" s="52" t="s">
        <v>43</v>
      </c>
      <c r="I222" s="53" t="s">
        <v>109</v>
      </c>
      <c r="J222" s="70">
        <f t="shared" si="21"/>
        <v>0.8666666666666667</v>
      </c>
      <c r="K222" s="70">
        <v>0.1</v>
      </c>
      <c r="L222" s="70">
        <v>0.25</v>
      </c>
      <c r="M222" s="70">
        <v>0.5</v>
      </c>
      <c r="N222" s="70" t="s">
        <v>292</v>
      </c>
      <c r="O222" s="55">
        <f t="shared" si="18"/>
        <v>0.26666666666666666</v>
      </c>
      <c r="P222" s="55"/>
      <c r="Q222" s="55" t="e">
        <f>J222*IF(I222="Diaria",#REF!,IF(I222="Quincenal",#REF!,IF(I222="Semestral",#REF!,IF(I222="Trimestral",#REF!,IF(I222="Cuatrimestral",#REF!,IF(I222="Semanal",#REF!,IF(I222="Mensual",#REF!,IF(I222="Anual",#REF!,0))))))))</f>
        <v>#REF!</v>
      </c>
      <c r="R222" s="55" t="e">
        <f t="shared" si="19"/>
        <v>#REF!</v>
      </c>
      <c r="S222" s="55" t="e">
        <f>IF(P222="Sí",#REF!,#REF!)</f>
        <v>#REF!</v>
      </c>
      <c r="T222" s="55" t="e">
        <f t="shared" si="20"/>
        <v>#REF!</v>
      </c>
      <c r="U222" s="55" t="e">
        <f>C_ODM9[[#This Row],[Plazas]]/$W$10</f>
        <v>#REF!</v>
      </c>
    </row>
    <row r="223" spans="1:21" ht="100" hidden="1" x14ac:dyDescent="0.2">
      <c r="A223" s="90" t="s">
        <v>283</v>
      </c>
      <c r="B223" s="86" t="s">
        <v>205</v>
      </c>
      <c r="C223" s="52" t="s">
        <v>206</v>
      </c>
      <c r="D223" s="52" t="s">
        <v>207</v>
      </c>
      <c r="E223" s="52" t="s">
        <v>226</v>
      </c>
      <c r="F223" s="50" t="s">
        <v>228</v>
      </c>
      <c r="G223" s="50" t="s">
        <v>210</v>
      </c>
      <c r="H223" s="52" t="s">
        <v>43</v>
      </c>
      <c r="I223" s="53" t="s">
        <v>109</v>
      </c>
      <c r="J223" s="70">
        <f t="shared" si="21"/>
        <v>0.8666666666666667</v>
      </c>
      <c r="K223" s="70">
        <v>0.1</v>
      </c>
      <c r="L223" s="70">
        <v>0.25</v>
      </c>
      <c r="M223" s="70">
        <v>0.5</v>
      </c>
      <c r="N223" s="70" t="s">
        <v>292</v>
      </c>
      <c r="O223" s="55">
        <f t="shared" si="18"/>
        <v>0.26666666666666666</v>
      </c>
      <c r="P223" s="55"/>
      <c r="Q223" s="55" t="e">
        <f>J223*IF(I223="Diaria",#REF!,IF(I223="Quincenal",#REF!,IF(I223="Semestral",#REF!,IF(I223="Trimestral",#REF!,IF(I223="Cuatrimestral",#REF!,IF(I223="Semanal",#REF!,IF(I223="Mensual",#REF!,IF(I223="Anual",#REF!,0))))))))</f>
        <v>#REF!</v>
      </c>
      <c r="R223" s="55" t="e">
        <f t="shared" si="19"/>
        <v>#REF!</v>
      </c>
      <c r="S223" s="55" t="e">
        <f>IF(P223="Sí",#REF!,#REF!)</f>
        <v>#REF!</v>
      </c>
      <c r="T223" s="55" t="e">
        <f t="shared" si="20"/>
        <v>#REF!</v>
      </c>
      <c r="U223" s="55" t="e">
        <f>C_ODM9[[#This Row],[Plazas]]/$W$10</f>
        <v>#REF!</v>
      </c>
    </row>
    <row r="224" spans="1:21" ht="100" hidden="1" x14ac:dyDescent="0.2">
      <c r="A224" s="90" t="s">
        <v>283</v>
      </c>
      <c r="B224" s="52" t="s">
        <v>285</v>
      </c>
      <c r="C224" s="52" t="s">
        <v>206</v>
      </c>
      <c r="D224" s="52" t="s">
        <v>207</v>
      </c>
      <c r="E224" s="52" t="s">
        <v>293</v>
      </c>
      <c r="F224" s="50" t="s">
        <v>294</v>
      </c>
      <c r="G224" s="50" t="s">
        <v>218</v>
      </c>
      <c r="H224" s="52" t="s">
        <v>43</v>
      </c>
      <c r="I224" s="53" t="s">
        <v>109</v>
      </c>
      <c r="J224" s="70">
        <f t="shared" si="21"/>
        <v>0.8666666666666667</v>
      </c>
      <c r="K224" s="70">
        <v>0.5</v>
      </c>
      <c r="L224" s="70">
        <v>1</v>
      </c>
      <c r="M224" s="70">
        <v>1.5</v>
      </c>
      <c r="N224" s="70" t="s">
        <v>295</v>
      </c>
      <c r="O224" s="55">
        <f t="shared" si="18"/>
        <v>1</v>
      </c>
      <c r="P224" s="55"/>
      <c r="Q224" s="55" t="e">
        <f>J224*IF(I224="Diaria",#REF!,IF(I224="Quincenal",#REF!,IF(I224="Semestral",#REF!,IF(I224="Trimestral",#REF!,IF(I224="Cuatrimestral",#REF!,IF(I224="Semanal",#REF!,IF(I224="Mensual",#REF!,IF(I224="Anual",#REF!,0))))))))</f>
        <v>#REF!</v>
      </c>
      <c r="R224" s="55" t="e">
        <f t="shared" si="19"/>
        <v>#REF!</v>
      </c>
      <c r="S224" s="55" t="e">
        <f>IF(P224="Sí",#REF!,#REF!)</f>
        <v>#REF!</v>
      </c>
      <c r="T224" s="55" t="e">
        <f t="shared" si="20"/>
        <v>#REF!</v>
      </c>
      <c r="U224" s="55" t="e">
        <f>C_ODM9[[#This Row],[Plazas]]/$W$10</f>
        <v>#REF!</v>
      </c>
    </row>
    <row r="225" spans="1:21" ht="225" hidden="1" x14ac:dyDescent="0.2">
      <c r="A225" s="90" t="s">
        <v>283</v>
      </c>
      <c r="B225" s="86" t="s">
        <v>205</v>
      </c>
      <c r="C225" s="52" t="s">
        <v>206</v>
      </c>
      <c r="D225" s="52" t="s">
        <v>207</v>
      </c>
      <c r="E225" s="52" t="s">
        <v>230</v>
      </c>
      <c r="F225" s="50" t="s">
        <v>231</v>
      </c>
      <c r="G225" s="50" t="s">
        <v>210</v>
      </c>
      <c r="H225" s="52" t="s">
        <v>43</v>
      </c>
      <c r="I225" s="53" t="s">
        <v>109</v>
      </c>
      <c r="J225" s="70">
        <f t="shared" si="21"/>
        <v>0.8666666666666667</v>
      </c>
      <c r="K225" s="70">
        <v>7</v>
      </c>
      <c r="L225" s="70">
        <v>14</v>
      </c>
      <c r="M225" s="70">
        <v>21</v>
      </c>
      <c r="N225" s="70" t="s">
        <v>296</v>
      </c>
      <c r="O225" s="55">
        <f t="shared" si="18"/>
        <v>14</v>
      </c>
      <c r="P225" s="55"/>
      <c r="Q225" s="55" t="e">
        <f>J225*IF(I225="Diaria",#REF!,IF(I225="Quincenal",#REF!,IF(I225="Semestral",#REF!,IF(I225="Trimestral",#REF!,IF(I225="Cuatrimestral",#REF!,IF(I225="Semanal",#REF!,IF(I225="Mensual",#REF!,IF(I225="Anual",#REF!,0))))))))</f>
        <v>#REF!</v>
      </c>
      <c r="R225" s="55" t="e">
        <f t="shared" si="19"/>
        <v>#REF!</v>
      </c>
      <c r="S225" s="55" t="e">
        <f>IF(P225="Sí",#REF!,#REF!)</f>
        <v>#REF!</v>
      </c>
      <c r="T225" s="55" t="e">
        <f t="shared" si="20"/>
        <v>#REF!</v>
      </c>
      <c r="U225" s="55" t="e">
        <f>C_ODM9[[#This Row],[Plazas]]/$W$10</f>
        <v>#REF!</v>
      </c>
    </row>
    <row r="226" spans="1:21" ht="225" hidden="1" x14ac:dyDescent="0.2">
      <c r="A226" s="90" t="s">
        <v>283</v>
      </c>
      <c r="B226" s="52" t="s">
        <v>285</v>
      </c>
      <c r="C226" s="52" t="s">
        <v>206</v>
      </c>
      <c r="D226" s="52" t="s">
        <v>207</v>
      </c>
      <c r="E226" s="52" t="s">
        <v>230</v>
      </c>
      <c r="F226" s="50" t="s">
        <v>297</v>
      </c>
      <c r="G226" s="50" t="s">
        <v>290</v>
      </c>
      <c r="H226" s="52" t="s">
        <v>43</v>
      </c>
      <c r="I226" s="53" t="s">
        <v>109</v>
      </c>
      <c r="J226" s="70">
        <f t="shared" si="21"/>
        <v>0.8666666666666667</v>
      </c>
      <c r="K226" s="70">
        <v>3.5</v>
      </c>
      <c r="L226" s="70">
        <v>7</v>
      </c>
      <c r="M226" s="70">
        <v>14</v>
      </c>
      <c r="N226" s="70" t="s">
        <v>296</v>
      </c>
      <c r="O226" s="55">
        <f t="shared" si="18"/>
        <v>7.583333333333333</v>
      </c>
      <c r="P226" s="55"/>
      <c r="Q226" s="55" t="e">
        <f>J226*IF(I226="Diaria",#REF!,IF(I226="Quincenal",#REF!,IF(I226="Semestral",#REF!,IF(I226="Trimestral",#REF!,IF(I226="Cuatrimestral",#REF!,IF(I226="Semanal",#REF!,IF(I226="Mensual",#REF!,IF(I226="Anual",#REF!,0))))))))</f>
        <v>#REF!</v>
      </c>
      <c r="R226" s="55" t="e">
        <f t="shared" si="19"/>
        <v>#REF!</v>
      </c>
      <c r="S226" s="55" t="e">
        <f>IF(P226="Sí",#REF!,#REF!)</f>
        <v>#REF!</v>
      </c>
      <c r="T226" s="55" t="e">
        <f t="shared" si="20"/>
        <v>#REF!</v>
      </c>
      <c r="U226" s="55" t="e">
        <f>C_ODM9[[#This Row],[Plazas]]/$W$10</f>
        <v>#REF!</v>
      </c>
    </row>
    <row r="227" spans="1:21" ht="50" hidden="1" x14ac:dyDescent="0.2">
      <c r="A227" s="90" t="s">
        <v>298</v>
      </c>
      <c r="B227" s="86" t="s">
        <v>205</v>
      </c>
      <c r="C227" s="52" t="s">
        <v>206</v>
      </c>
      <c r="D227" s="52" t="s">
        <v>35</v>
      </c>
      <c r="E227" s="52" t="s">
        <v>132</v>
      </c>
      <c r="F227" s="50" t="s">
        <v>132</v>
      </c>
      <c r="G227" s="50" t="s">
        <v>80</v>
      </c>
      <c r="H227" s="52" t="s">
        <v>43</v>
      </c>
      <c r="I227" s="53" t="s">
        <v>44</v>
      </c>
      <c r="J227" s="70">
        <v>3</v>
      </c>
      <c r="K227" s="70">
        <v>50</v>
      </c>
      <c r="L227" s="70">
        <v>60</v>
      </c>
      <c r="M227" s="70">
        <v>80</v>
      </c>
      <c r="N227" s="70" t="s">
        <v>299</v>
      </c>
      <c r="O227" s="55">
        <f t="shared" si="18"/>
        <v>61.666666666666664</v>
      </c>
      <c r="P227" s="55"/>
      <c r="Q227" s="55" t="e">
        <f>J227*IF(I227="Diaria",#REF!,IF(I227="Quincenal",#REF!,IF(I227="Semestral",#REF!,IF(I227="Trimestral",#REF!,IF(I227="Cuatrimestral",#REF!,IF(I227="Semanal",#REF!,IF(I227="Mensual",#REF!,IF(I227="Anual",#REF!,0))))))))</f>
        <v>#REF!</v>
      </c>
      <c r="R227" s="55" t="e">
        <f t="shared" si="19"/>
        <v>#REF!</v>
      </c>
      <c r="S227" s="55" t="e">
        <f>IF(P227="Sí",#REF!,#REF!)</f>
        <v>#REF!</v>
      </c>
      <c r="T227" s="55" t="e">
        <f t="shared" si="20"/>
        <v>#REF!</v>
      </c>
      <c r="U227" s="55" t="e">
        <f>C_ODM9[[#This Row],[Plazas]]/$W$10</f>
        <v>#REF!</v>
      </c>
    </row>
    <row r="228" spans="1:21" ht="75" hidden="1" x14ac:dyDescent="0.2">
      <c r="A228" s="90" t="s">
        <v>298</v>
      </c>
      <c r="B228" s="86" t="s">
        <v>205</v>
      </c>
      <c r="C228" s="52" t="s">
        <v>206</v>
      </c>
      <c r="D228" s="52" t="s">
        <v>35</v>
      </c>
      <c r="E228" s="52" t="s">
        <v>102</v>
      </c>
      <c r="F228" s="50" t="s">
        <v>300</v>
      </c>
      <c r="G228" s="50" t="s">
        <v>80</v>
      </c>
      <c r="H228" s="52" t="s">
        <v>43</v>
      </c>
      <c r="I228" s="53" t="s">
        <v>44</v>
      </c>
      <c r="J228" s="70">
        <v>3</v>
      </c>
      <c r="K228" s="70">
        <v>30</v>
      </c>
      <c r="L228" s="70">
        <v>40</v>
      </c>
      <c r="M228" s="70">
        <v>50</v>
      </c>
      <c r="N228" s="70" t="s">
        <v>301</v>
      </c>
      <c r="O228" s="55">
        <f t="shared" si="18"/>
        <v>40</v>
      </c>
      <c r="P228" s="55"/>
      <c r="Q228" s="55" t="e">
        <f>J228*IF(I228="Diaria",#REF!,IF(I228="Quincenal",#REF!,IF(I228="Semestral",#REF!,IF(I228="Trimestral",#REF!,IF(I228="Cuatrimestral",#REF!,IF(I228="Semanal",#REF!,IF(I228="Mensual",#REF!,IF(I228="Anual",#REF!,0))))))))</f>
        <v>#REF!</v>
      </c>
      <c r="R228" s="55" t="e">
        <f t="shared" si="19"/>
        <v>#REF!</v>
      </c>
      <c r="S228" s="55" t="e">
        <f>IF(P228="Sí",#REF!,#REF!)</f>
        <v>#REF!</v>
      </c>
      <c r="T228" s="55" t="e">
        <f t="shared" si="20"/>
        <v>#REF!</v>
      </c>
      <c r="U228" s="55" t="e">
        <f>C_ODM9[[#This Row],[Plazas]]/$W$10</f>
        <v>#REF!</v>
      </c>
    </row>
    <row r="229" spans="1:21" ht="50" hidden="1" x14ac:dyDescent="0.2">
      <c r="A229" s="90" t="s">
        <v>298</v>
      </c>
      <c r="B229" s="52" t="s">
        <v>285</v>
      </c>
      <c r="C229" s="52" t="s">
        <v>206</v>
      </c>
      <c r="D229" s="52" t="s">
        <v>35</v>
      </c>
      <c r="E229" s="52" t="s">
        <v>162</v>
      </c>
      <c r="F229" s="50" t="s">
        <v>270</v>
      </c>
      <c r="G229" s="50" t="s">
        <v>70</v>
      </c>
      <c r="H229" s="52" t="s">
        <v>43</v>
      </c>
      <c r="I229" s="53" t="s">
        <v>44</v>
      </c>
      <c r="J229" s="70">
        <v>3</v>
      </c>
      <c r="K229" s="70">
        <v>20</v>
      </c>
      <c r="L229" s="70">
        <v>30</v>
      </c>
      <c r="M229" s="70">
        <v>40</v>
      </c>
      <c r="N229" s="70" t="s">
        <v>302</v>
      </c>
      <c r="O229" s="55">
        <f t="shared" si="18"/>
        <v>30</v>
      </c>
      <c r="P229" s="55"/>
      <c r="Q229" s="55" t="e">
        <f>J229*IF(I229="Diaria",#REF!,IF(I229="Quincenal",#REF!,IF(I229="Semestral",#REF!,IF(I229="Trimestral",#REF!,IF(I229="Cuatrimestral",#REF!,IF(I229="Semanal",#REF!,IF(I229="Mensual",#REF!,IF(I229="Anual",#REF!,0))))))))</f>
        <v>#REF!</v>
      </c>
      <c r="R229" s="55" t="e">
        <f t="shared" si="19"/>
        <v>#REF!</v>
      </c>
      <c r="S229" s="55" t="e">
        <f>IF(P229="Sí",#REF!,#REF!)</f>
        <v>#REF!</v>
      </c>
      <c r="T229" s="55" t="e">
        <f t="shared" si="20"/>
        <v>#REF!</v>
      </c>
      <c r="U229" s="55" t="e">
        <f>C_ODM9[[#This Row],[Plazas]]/$W$10</f>
        <v>#REF!</v>
      </c>
    </row>
    <row r="230" spans="1:21" ht="75" hidden="1" x14ac:dyDescent="0.2">
      <c r="A230" s="90" t="s">
        <v>298</v>
      </c>
      <c r="B230" s="86" t="s">
        <v>205</v>
      </c>
      <c r="C230" s="52" t="s">
        <v>206</v>
      </c>
      <c r="D230" s="52" t="s">
        <v>35</v>
      </c>
      <c r="E230" s="52" t="s">
        <v>141</v>
      </c>
      <c r="F230" s="50" t="s">
        <v>265</v>
      </c>
      <c r="G230" s="50" t="s">
        <v>80</v>
      </c>
      <c r="H230" s="52" t="s">
        <v>43</v>
      </c>
      <c r="I230" s="53" t="s">
        <v>44</v>
      </c>
      <c r="J230" s="70">
        <v>3</v>
      </c>
      <c r="K230" s="70">
        <v>20</v>
      </c>
      <c r="L230" s="70">
        <v>25</v>
      </c>
      <c r="M230" s="70">
        <v>30</v>
      </c>
      <c r="N230" s="70" t="s">
        <v>303</v>
      </c>
      <c r="O230" s="55">
        <f t="shared" si="18"/>
        <v>25</v>
      </c>
      <c r="P230" s="55"/>
      <c r="Q230" s="55" t="e">
        <f>J230*IF(I230="Diaria",#REF!,IF(I230="Quincenal",#REF!,IF(I230="Semestral",#REF!,IF(I230="Trimestral",#REF!,IF(I230="Cuatrimestral",#REF!,IF(I230="Semanal",#REF!,IF(I230="Mensual",#REF!,IF(I230="Anual",#REF!,0))))))))</f>
        <v>#REF!</v>
      </c>
      <c r="R230" s="55" t="e">
        <f t="shared" si="19"/>
        <v>#REF!</v>
      </c>
      <c r="S230" s="55" t="e">
        <f>IF(P230="Sí",#REF!,#REF!)</f>
        <v>#REF!</v>
      </c>
      <c r="T230" s="55" t="e">
        <f t="shared" si="20"/>
        <v>#REF!</v>
      </c>
      <c r="U230" s="55" t="e">
        <f>C_ODM9[[#This Row],[Plazas]]/$W$10</f>
        <v>#REF!</v>
      </c>
    </row>
    <row r="231" spans="1:21" ht="100" hidden="1" x14ac:dyDescent="0.2">
      <c r="A231" s="90" t="s">
        <v>298</v>
      </c>
      <c r="B231" s="86" t="s">
        <v>205</v>
      </c>
      <c r="C231" s="52" t="s">
        <v>206</v>
      </c>
      <c r="D231" s="52" t="s">
        <v>35</v>
      </c>
      <c r="E231" s="52" t="s">
        <v>62</v>
      </c>
      <c r="F231" s="50" t="s">
        <v>247</v>
      </c>
      <c r="G231" s="50" t="s">
        <v>237</v>
      </c>
      <c r="H231" s="52" t="s">
        <v>43</v>
      </c>
      <c r="I231" s="53" t="s">
        <v>44</v>
      </c>
      <c r="J231" s="70">
        <v>3</v>
      </c>
      <c r="K231" s="70">
        <v>10</v>
      </c>
      <c r="L231" s="70">
        <v>15</v>
      </c>
      <c r="M231" s="70">
        <v>20</v>
      </c>
      <c r="N231" s="70"/>
      <c r="O231" s="55">
        <f t="shared" si="18"/>
        <v>15</v>
      </c>
      <c r="P231" s="55"/>
      <c r="Q231" s="55" t="e">
        <f>J231*IF(I231="Diaria",#REF!,IF(I231="Quincenal",#REF!,IF(I231="Semestral",#REF!,IF(I231="Trimestral",#REF!,IF(I231="Cuatrimestral",#REF!,IF(I231="Semanal",#REF!,IF(I231="Mensual",#REF!,IF(I231="Anual",#REF!,0))))))))</f>
        <v>#REF!</v>
      </c>
      <c r="R231" s="55" t="e">
        <f t="shared" si="19"/>
        <v>#REF!</v>
      </c>
      <c r="S231" s="55" t="e">
        <f>IF(P231="Sí",#REF!,#REF!)</f>
        <v>#REF!</v>
      </c>
      <c r="T231" s="55" t="e">
        <f t="shared" si="20"/>
        <v>#REF!</v>
      </c>
      <c r="U231" s="55" t="e">
        <f>C_ODM9[[#This Row],[Plazas]]/$W$10</f>
        <v>#REF!</v>
      </c>
    </row>
    <row r="232" spans="1:21" ht="50" hidden="1" x14ac:dyDescent="0.2">
      <c r="A232" s="90" t="s">
        <v>298</v>
      </c>
      <c r="B232" s="86" t="s">
        <v>205</v>
      </c>
      <c r="C232" s="52" t="s">
        <v>206</v>
      </c>
      <c r="D232" s="52" t="s">
        <v>35</v>
      </c>
      <c r="E232" s="52" t="s">
        <v>162</v>
      </c>
      <c r="F232" s="50" t="s">
        <v>304</v>
      </c>
      <c r="G232" s="50" t="s">
        <v>80</v>
      </c>
      <c r="H232" s="52" t="s">
        <v>43</v>
      </c>
      <c r="I232" s="53" t="s">
        <v>44</v>
      </c>
      <c r="J232" s="70">
        <v>3</v>
      </c>
      <c r="K232" s="70">
        <v>10</v>
      </c>
      <c r="L232" s="70">
        <v>15</v>
      </c>
      <c r="M232" s="70">
        <v>20</v>
      </c>
      <c r="N232" s="70"/>
      <c r="O232" s="55">
        <f t="shared" si="18"/>
        <v>15</v>
      </c>
      <c r="P232" s="55"/>
      <c r="Q232" s="55" t="e">
        <f>J232*IF(I232="Diaria",#REF!,IF(I232="Quincenal",#REF!,IF(I232="Semestral",#REF!,IF(I232="Trimestral",#REF!,IF(I232="Cuatrimestral",#REF!,IF(I232="Semanal",#REF!,IF(I232="Mensual",#REF!,IF(I232="Anual",#REF!,0))))))))</f>
        <v>#REF!</v>
      </c>
      <c r="R232" s="55" t="e">
        <f t="shared" si="19"/>
        <v>#REF!</v>
      </c>
      <c r="S232" s="55" t="e">
        <f>IF(P232="Sí",#REF!,#REF!)</f>
        <v>#REF!</v>
      </c>
      <c r="T232" s="55" t="e">
        <f t="shared" si="20"/>
        <v>#REF!</v>
      </c>
      <c r="U232" s="55" t="e">
        <f>C_ODM9[[#This Row],[Plazas]]/$W$10</f>
        <v>#REF!</v>
      </c>
    </row>
    <row r="233" spans="1:21" ht="75" hidden="1" x14ac:dyDescent="0.2">
      <c r="A233" s="90" t="s">
        <v>298</v>
      </c>
      <c r="B233" s="86" t="s">
        <v>205</v>
      </c>
      <c r="C233" s="52" t="s">
        <v>206</v>
      </c>
      <c r="D233" s="52" t="s">
        <v>35</v>
      </c>
      <c r="E233" s="52" t="s">
        <v>36</v>
      </c>
      <c r="F233" s="50" t="s">
        <v>305</v>
      </c>
      <c r="G233" s="50" t="s">
        <v>58</v>
      </c>
      <c r="H233" s="52" t="s">
        <v>43</v>
      </c>
      <c r="I233" s="53" t="s">
        <v>44</v>
      </c>
      <c r="J233" s="70">
        <v>3</v>
      </c>
      <c r="K233" s="70">
        <v>10</v>
      </c>
      <c r="L233" s="70">
        <v>20</v>
      </c>
      <c r="M233" s="70">
        <v>30</v>
      </c>
      <c r="N233" s="70"/>
      <c r="O233" s="55">
        <f t="shared" si="18"/>
        <v>20</v>
      </c>
      <c r="P233" s="55"/>
      <c r="Q233" s="55" t="e">
        <f>J233*IF(I233="Diaria",#REF!,IF(I233="Quincenal",#REF!,IF(I233="Semestral",#REF!,IF(I233="Trimestral",#REF!,IF(I233="Cuatrimestral",#REF!,IF(I233="Semanal",#REF!,IF(I233="Mensual",#REF!,IF(I233="Anual",#REF!,0))))))))</f>
        <v>#REF!</v>
      </c>
      <c r="R233" s="55" t="e">
        <f t="shared" si="19"/>
        <v>#REF!</v>
      </c>
      <c r="S233" s="55" t="e">
        <f>IF(P233="Sí",#REF!,#REF!)</f>
        <v>#REF!</v>
      </c>
      <c r="T233" s="55" t="e">
        <f t="shared" si="20"/>
        <v>#REF!</v>
      </c>
      <c r="U233" s="55" t="e">
        <f>C_ODM9[[#This Row],[Plazas]]/$W$10</f>
        <v>#REF!</v>
      </c>
    </row>
    <row r="234" spans="1:21" ht="50" hidden="1" x14ac:dyDescent="0.2">
      <c r="A234" s="90" t="s">
        <v>298</v>
      </c>
      <c r="B234" s="86" t="s">
        <v>205</v>
      </c>
      <c r="C234" s="52" t="s">
        <v>206</v>
      </c>
      <c r="D234" s="52" t="s">
        <v>35</v>
      </c>
      <c r="E234" s="52" t="s">
        <v>136</v>
      </c>
      <c r="F234" s="50" t="s">
        <v>264</v>
      </c>
      <c r="G234" s="50" t="s">
        <v>80</v>
      </c>
      <c r="H234" s="52" t="s">
        <v>43</v>
      </c>
      <c r="I234" s="53" t="s">
        <v>44</v>
      </c>
      <c r="J234" s="70">
        <v>3</v>
      </c>
      <c r="K234" s="70">
        <v>8</v>
      </c>
      <c r="L234" s="70">
        <v>10</v>
      </c>
      <c r="M234" s="70">
        <v>12</v>
      </c>
      <c r="N234" s="70"/>
      <c r="O234" s="55">
        <f t="shared" si="18"/>
        <v>10</v>
      </c>
      <c r="P234" s="55"/>
      <c r="Q234" s="55" t="e">
        <f>J234*IF(I234="Diaria",#REF!,IF(I234="Quincenal",#REF!,IF(I234="Semestral",#REF!,IF(I234="Trimestral",#REF!,IF(I234="Cuatrimestral",#REF!,IF(I234="Semanal",#REF!,IF(I234="Mensual",#REF!,IF(I234="Anual",#REF!,0))))))))</f>
        <v>#REF!</v>
      </c>
      <c r="R234" s="55" t="e">
        <f t="shared" si="19"/>
        <v>#REF!</v>
      </c>
      <c r="S234" s="55" t="e">
        <f>IF(P234="Sí",#REF!,#REF!)</f>
        <v>#REF!</v>
      </c>
      <c r="T234" s="55" t="e">
        <f t="shared" si="20"/>
        <v>#REF!</v>
      </c>
      <c r="U234" s="55" t="e">
        <f>C_ODM9[[#This Row],[Plazas]]/$W$10</f>
        <v>#REF!</v>
      </c>
    </row>
    <row r="235" spans="1:21" ht="75" hidden="1" x14ac:dyDescent="0.2">
      <c r="A235" s="90" t="s">
        <v>298</v>
      </c>
      <c r="B235" s="86" t="s">
        <v>205</v>
      </c>
      <c r="C235" s="52" t="s">
        <v>206</v>
      </c>
      <c r="D235" s="52" t="s">
        <v>35</v>
      </c>
      <c r="E235" s="52" t="s">
        <v>102</v>
      </c>
      <c r="F235" s="50" t="s">
        <v>258</v>
      </c>
      <c r="G235" s="50" t="s">
        <v>108</v>
      </c>
      <c r="H235" s="52" t="s">
        <v>43</v>
      </c>
      <c r="I235" s="53" t="s">
        <v>44</v>
      </c>
      <c r="J235" s="70">
        <v>3</v>
      </c>
      <c r="K235" s="70">
        <v>6</v>
      </c>
      <c r="L235" s="70">
        <v>8</v>
      </c>
      <c r="M235" s="70">
        <v>10</v>
      </c>
      <c r="N235" s="70"/>
      <c r="O235" s="55">
        <f t="shared" si="18"/>
        <v>8</v>
      </c>
      <c r="P235" s="55"/>
      <c r="Q235" s="55" t="e">
        <f>J235*IF(I235="Diaria",#REF!,IF(I235="Quincenal",#REF!,IF(I235="Semestral",#REF!,IF(I235="Trimestral",#REF!,IF(I235="Cuatrimestral",#REF!,IF(I235="Semanal",#REF!,IF(I235="Mensual",#REF!,IF(I235="Anual",#REF!,0))))))))</f>
        <v>#REF!</v>
      </c>
      <c r="R235" s="55" t="e">
        <f t="shared" si="19"/>
        <v>#REF!</v>
      </c>
      <c r="S235" s="55" t="e">
        <f>IF(P235="Sí",#REF!,#REF!)</f>
        <v>#REF!</v>
      </c>
      <c r="T235" s="55" t="e">
        <f t="shared" si="20"/>
        <v>#REF!</v>
      </c>
      <c r="U235" s="55" t="e">
        <f>C_ODM9[[#This Row],[Plazas]]/$W$10</f>
        <v>#REF!</v>
      </c>
    </row>
    <row r="236" spans="1:21" ht="100" hidden="1" x14ac:dyDescent="0.2">
      <c r="A236" s="90" t="s">
        <v>298</v>
      </c>
      <c r="B236" s="86" t="s">
        <v>205</v>
      </c>
      <c r="C236" s="52" t="s">
        <v>206</v>
      </c>
      <c r="D236" s="52" t="s">
        <v>35</v>
      </c>
      <c r="E236" s="52" t="s">
        <v>176</v>
      </c>
      <c r="F236" s="50" t="s">
        <v>279</v>
      </c>
      <c r="G236" s="50" t="s">
        <v>70</v>
      </c>
      <c r="H236" s="52" t="s">
        <v>43</v>
      </c>
      <c r="I236" s="53" t="s">
        <v>44</v>
      </c>
      <c r="J236" s="70">
        <v>3</v>
      </c>
      <c r="K236" s="70">
        <v>5</v>
      </c>
      <c r="L236" s="70">
        <v>8</v>
      </c>
      <c r="M236" s="70">
        <v>10</v>
      </c>
      <c r="N236" s="70" t="s">
        <v>306</v>
      </c>
      <c r="O236" s="55">
        <f t="shared" si="18"/>
        <v>7.833333333333333</v>
      </c>
      <c r="P236" s="55"/>
      <c r="Q236" s="55" t="e">
        <f>J236*IF(I236="Diaria",#REF!,IF(I236="Quincenal",#REF!,IF(I236="Semestral",#REF!,IF(I236="Trimestral",#REF!,IF(I236="Cuatrimestral",#REF!,IF(I236="Semanal",#REF!,IF(I236="Mensual",#REF!,IF(I236="Anual",#REF!,0))))))))</f>
        <v>#REF!</v>
      </c>
      <c r="R236" s="55" t="e">
        <f t="shared" si="19"/>
        <v>#REF!</v>
      </c>
      <c r="S236" s="55" t="e">
        <f>IF(P236="Sí",#REF!,#REF!)</f>
        <v>#REF!</v>
      </c>
      <c r="T236" s="55" t="e">
        <f t="shared" si="20"/>
        <v>#REF!</v>
      </c>
      <c r="U236" s="55" t="e">
        <f>C_ODM9[[#This Row],[Plazas]]/$W$10</f>
        <v>#REF!</v>
      </c>
    </row>
    <row r="237" spans="1:21" ht="75" hidden="1" x14ac:dyDescent="0.2">
      <c r="A237" s="90" t="s">
        <v>298</v>
      </c>
      <c r="B237" s="86" t="s">
        <v>205</v>
      </c>
      <c r="C237" s="52" t="s">
        <v>206</v>
      </c>
      <c r="D237" s="52" t="s">
        <v>35</v>
      </c>
      <c r="E237" s="52" t="s">
        <v>89</v>
      </c>
      <c r="F237" s="50" t="s">
        <v>307</v>
      </c>
      <c r="G237" s="50" t="s">
        <v>80</v>
      </c>
      <c r="H237" s="52" t="s">
        <v>43</v>
      </c>
      <c r="I237" s="53" t="s">
        <v>44</v>
      </c>
      <c r="J237" s="70">
        <v>3</v>
      </c>
      <c r="K237" s="70">
        <v>5</v>
      </c>
      <c r="L237" s="70">
        <v>8</v>
      </c>
      <c r="M237" s="70">
        <v>12</v>
      </c>
      <c r="N237" s="70"/>
      <c r="O237" s="55">
        <f t="shared" si="18"/>
        <v>8.1666666666666661</v>
      </c>
      <c r="P237" s="55"/>
      <c r="Q237" s="55" t="e">
        <f>J237*IF(I237="Diaria",#REF!,IF(I237="Quincenal",#REF!,IF(I237="Semestral",#REF!,IF(I237="Trimestral",#REF!,IF(I237="Cuatrimestral",#REF!,IF(I237="Semanal",#REF!,IF(I237="Mensual",#REF!,IF(I237="Anual",#REF!,0))))))))</f>
        <v>#REF!</v>
      </c>
      <c r="R237" s="55" t="e">
        <f t="shared" si="19"/>
        <v>#REF!</v>
      </c>
      <c r="S237" s="55" t="e">
        <f>IF(P237="Sí",#REF!,#REF!)</f>
        <v>#REF!</v>
      </c>
      <c r="T237" s="55" t="e">
        <f t="shared" si="20"/>
        <v>#REF!</v>
      </c>
      <c r="U237" s="55" t="e">
        <f>C_ODM9[[#This Row],[Plazas]]/$W$10</f>
        <v>#REF!</v>
      </c>
    </row>
    <row r="238" spans="1:21" ht="50" hidden="1" x14ac:dyDescent="0.2">
      <c r="A238" s="90" t="s">
        <v>298</v>
      </c>
      <c r="B238" s="86" t="s">
        <v>205</v>
      </c>
      <c r="C238" s="52" t="s">
        <v>206</v>
      </c>
      <c r="D238" s="52" t="s">
        <v>35</v>
      </c>
      <c r="E238" s="52" t="s">
        <v>118</v>
      </c>
      <c r="F238" s="50" t="s">
        <v>308</v>
      </c>
      <c r="G238" s="50" t="s">
        <v>80</v>
      </c>
      <c r="H238" s="52" t="s">
        <v>43</v>
      </c>
      <c r="I238" s="53" t="s">
        <v>44</v>
      </c>
      <c r="J238" s="70">
        <v>3</v>
      </c>
      <c r="K238" s="70">
        <v>5</v>
      </c>
      <c r="L238" s="70">
        <v>8</v>
      </c>
      <c r="M238" s="70">
        <v>10</v>
      </c>
      <c r="N238" s="70" t="s">
        <v>309</v>
      </c>
      <c r="O238" s="55">
        <f t="shared" si="18"/>
        <v>7.833333333333333</v>
      </c>
      <c r="P238" s="55"/>
      <c r="Q238" s="55" t="e">
        <f>J238*IF(I238="Diaria",#REF!,IF(I238="Quincenal",#REF!,IF(I238="Semestral",#REF!,IF(I238="Trimestral",#REF!,IF(I238="Cuatrimestral",#REF!,IF(I238="Semanal",#REF!,IF(I238="Mensual",#REF!,IF(I238="Anual",#REF!,0))))))))</f>
        <v>#REF!</v>
      </c>
      <c r="R238" s="55" t="e">
        <f t="shared" si="19"/>
        <v>#REF!</v>
      </c>
      <c r="S238" s="55" t="e">
        <f>IF(P238="Sí",#REF!,#REF!)</f>
        <v>#REF!</v>
      </c>
      <c r="T238" s="55" t="e">
        <f t="shared" si="20"/>
        <v>#REF!</v>
      </c>
      <c r="U238" s="55" t="e">
        <f>C_ODM9[[#This Row],[Plazas]]/$W$10</f>
        <v>#REF!</v>
      </c>
    </row>
    <row r="239" spans="1:21" ht="100" hidden="1" x14ac:dyDescent="0.2">
      <c r="A239" s="90" t="s">
        <v>298</v>
      </c>
      <c r="B239" s="52" t="s">
        <v>285</v>
      </c>
      <c r="C239" s="52" t="s">
        <v>206</v>
      </c>
      <c r="D239" s="52" t="s">
        <v>35</v>
      </c>
      <c r="E239" s="52" t="s">
        <v>36</v>
      </c>
      <c r="F239" s="50" t="s">
        <v>236</v>
      </c>
      <c r="G239" s="50" t="s">
        <v>237</v>
      </c>
      <c r="H239" s="52" t="s">
        <v>43</v>
      </c>
      <c r="I239" s="53" t="s">
        <v>44</v>
      </c>
      <c r="J239" s="70">
        <v>3</v>
      </c>
      <c r="K239" s="70">
        <v>4</v>
      </c>
      <c r="L239" s="70">
        <v>5</v>
      </c>
      <c r="M239" s="70">
        <v>6</v>
      </c>
      <c r="N239" s="70"/>
      <c r="O239" s="55">
        <f t="shared" si="18"/>
        <v>5</v>
      </c>
      <c r="P239" s="55"/>
      <c r="Q239" s="55" t="e">
        <f>J239*IF(I239="Diaria",#REF!,IF(I239="Quincenal",#REF!,IF(I239="Semestral",#REF!,IF(I239="Trimestral",#REF!,IF(I239="Cuatrimestral",#REF!,IF(I239="Semanal",#REF!,IF(I239="Mensual",#REF!,IF(I239="Anual",#REF!,0))))))))</f>
        <v>#REF!</v>
      </c>
      <c r="R239" s="55" t="e">
        <f t="shared" si="19"/>
        <v>#REF!</v>
      </c>
      <c r="S239" s="55" t="e">
        <f>IF(P239="Sí",#REF!,#REF!)</f>
        <v>#REF!</v>
      </c>
      <c r="T239" s="55" t="e">
        <f t="shared" si="20"/>
        <v>#REF!</v>
      </c>
      <c r="U239" s="55" t="e">
        <f>C_ODM9[[#This Row],[Plazas]]/$W$10</f>
        <v>#REF!</v>
      </c>
    </row>
    <row r="240" spans="1:21" ht="50" hidden="1" x14ac:dyDescent="0.2">
      <c r="A240" s="90" t="s">
        <v>298</v>
      </c>
      <c r="B240" s="86" t="s">
        <v>205</v>
      </c>
      <c r="C240" s="52" t="s">
        <v>206</v>
      </c>
      <c r="D240" s="52" t="s">
        <v>35</v>
      </c>
      <c r="E240" s="52" t="s">
        <v>181</v>
      </c>
      <c r="F240" s="50" t="s">
        <v>310</v>
      </c>
      <c r="G240" s="50" t="s">
        <v>80</v>
      </c>
      <c r="H240" s="52" t="s">
        <v>43</v>
      </c>
      <c r="I240" s="53" t="s">
        <v>44</v>
      </c>
      <c r="J240" s="70">
        <v>3</v>
      </c>
      <c r="K240" s="70">
        <v>2</v>
      </c>
      <c r="L240" s="70">
        <v>3</v>
      </c>
      <c r="M240" s="70">
        <v>4</v>
      </c>
      <c r="N240" s="70"/>
      <c r="O240" s="55">
        <f t="shared" si="18"/>
        <v>3</v>
      </c>
      <c r="P240" s="55"/>
      <c r="Q240" s="55" t="e">
        <f>J240*IF(I240="Diaria",#REF!,IF(I240="Quincenal",#REF!,IF(I240="Semestral",#REF!,IF(I240="Trimestral",#REF!,IF(I240="Cuatrimestral",#REF!,IF(I240="Semanal",#REF!,IF(I240="Mensual",#REF!,IF(I240="Anual",#REF!,0))))))))</f>
        <v>#REF!</v>
      </c>
      <c r="R240" s="55" t="e">
        <f t="shared" si="19"/>
        <v>#REF!</v>
      </c>
      <c r="S240" s="55" t="e">
        <f>IF(P240="Sí",#REF!,#REF!)</f>
        <v>#REF!</v>
      </c>
      <c r="T240" s="55" t="e">
        <f t="shared" si="20"/>
        <v>#REF!</v>
      </c>
      <c r="U240" s="55" t="e">
        <f>C_ODM9[[#This Row],[Plazas]]/$W$10</f>
        <v>#REF!</v>
      </c>
    </row>
    <row r="241" spans="1:21" ht="50" hidden="1" x14ac:dyDescent="0.2">
      <c r="A241" s="90" t="s">
        <v>298</v>
      </c>
      <c r="B241" s="52" t="s">
        <v>285</v>
      </c>
      <c r="C241" s="52" t="s">
        <v>206</v>
      </c>
      <c r="D241" s="52" t="s">
        <v>35</v>
      </c>
      <c r="E241" s="52" t="s">
        <v>171</v>
      </c>
      <c r="F241" s="50" t="s">
        <v>276</v>
      </c>
      <c r="G241" s="50" t="s">
        <v>80</v>
      </c>
      <c r="H241" s="52" t="s">
        <v>43</v>
      </c>
      <c r="I241" s="53" t="s">
        <v>44</v>
      </c>
      <c r="J241" s="70">
        <v>3</v>
      </c>
      <c r="K241" s="70">
        <v>2</v>
      </c>
      <c r="L241" s="70">
        <v>3</v>
      </c>
      <c r="M241" s="70">
        <v>4</v>
      </c>
      <c r="N241" s="70" t="s">
        <v>311</v>
      </c>
      <c r="O241" s="55">
        <f t="shared" si="18"/>
        <v>3</v>
      </c>
      <c r="P241" s="55"/>
      <c r="Q241" s="55" t="e">
        <f>J241*IF(I241="Diaria",#REF!,IF(I241="Quincenal",#REF!,IF(I241="Semestral",#REF!,IF(I241="Trimestral",#REF!,IF(I241="Cuatrimestral",#REF!,IF(I241="Semanal",#REF!,IF(I241="Mensual",#REF!,IF(I241="Anual",#REF!,0))))))))</f>
        <v>#REF!</v>
      </c>
      <c r="R241" s="55" t="e">
        <f t="shared" si="19"/>
        <v>#REF!</v>
      </c>
      <c r="S241" s="55" t="e">
        <f>IF(P241="Sí",#REF!,#REF!)</f>
        <v>#REF!</v>
      </c>
      <c r="T241" s="55" t="e">
        <f t="shared" si="20"/>
        <v>#REF!</v>
      </c>
      <c r="U241" s="55" t="e">
        <f>C_ODM9[[#This Row],[Plazas]]/$W$10</f>
        <v>#REF!</v>
      </c>
    </row>
    <row r="242" spans="1:21" ht="75" hidden="1" x14ac:dyDescent="0.2">
      <c r="A242" s="90" t="s">
        <v>298</v>
      </c>
      <c r="B242" s="86" t="s">
        <v>205</v>
      </c>
      <c r="C242" s="52" t="s">
        <v>206</v>
      </c>
      <c r="D242" s="52" t="s">
        <v>35</v>
      </c>
      <c r="E242" s="52" t="s">
        <v>68</v>
      </c>
      <c r="F242" s="50" t="s">
        <v>249</v>
      </c>
      <c r="G242" s="50" t="s">
        <v>80</v>
      </c>
      <c r="H242" s="52" t="s">
        <v>43</v>
      </c>
      <c r="I242" s="53" t="s">
        <v>44</v>
      </c>
      <c r="J242" s="70">
        <v>3</v>
      </c>
      <c r="K242" s="70">
        <v>1</v>
      </c>
      <c r="L242" s="70">
        <v>2</v>
      </c>
      <c r="M242" s="70">
        <v>3</v>
      </c>
      <c r="N242" s="70"/>
      <c r="O242" s="55">
        <f t="shared" si="18"/>
        <v>2</v>
      </c>
      <c r="P242" s="55"/>
      <c r="Q242" s="55" t="e">
        <f>J242*IF(I242="Diaria",#REF!,IF(I242="Quincenal",#REF!,IF(I242="Semestral",#REF!,IF(I242="Trimestral",#REF!,IF(I242="Cuatrimestral",#REF!,IF(I242="Semanal",#REF!,IF(I242="Mensual",#REF!,IF(I242="Anual",#REF!,0))))))))</f>
        <v>#REF!</v>
      </c>
      <c r="R242" s="55" t="e">
        <f t="shared" si="19"/>
        <v>#REF!</v>
      </c>
      <c r="S242" s="55" t="e">
        <f>IF(P242="Sí",#REF!,#REF!)</f>
        <v>#REF!</v>
      </c>
      <c r="T242" s="55" t="e">
        <f t="shared" si="20"/>
        <v>#REF!</v>
      </c>
      <c r="U242" s="55" t="e">
        <f>C_ODM9[[#This Row],[Plazas]]/$W$10</f>
        <v>#REF!</v>
      </c>
    </row>
    <row r="243" spans="1:21" ht="75" hidden="1" x14ac:dyDescent="0.2">
      <c r="A243" s="90" t="s">
        <v>298</v>
      </c>
      <c r="B243" s="86" t="s">
        <v>205</v>
      </c>
      <c r="C243" s="52" t="s">
        <v>206</v>
      </c>
      <c r="D243" s="52" t="s">
        <v>35</v>
      </c>
      <c r="E243" s="52" t="s">
        <v>141</v>
      </c>
      <c r="F243" s="50" t="s">
        <v>267</v>
      </c>
      <c r="G243" s="50" t="s">
        <v>80</v>
      </c>
      <c r="H243" s="52" t="s">
        <v>43</v>
      </c>
      <c r="I243" s="53" t="s">
        <v>44</v>
      </c>
      <c r="J243" s="70">
        <v>3</v>
      </c>
      <c r="K243" s="70">
        <v>1</v>
      </c>
      <c r="L243" s="70">
        <v>2</v>
      </c>
      <c r="M243" s="70">
        <v>3</v>
      </c>
      <c r="N243" s="70"/>
      <c r="O243" s="55">
        <f t="shared" si="18"/>
        <v>2</v>
      </c>
      <c r="P243" s="55"/>
      <c r="Q243" s="55" t="e">
        <f>J243*IF(I243="Diaria",#REF!,IF(I243="Quincenal",#REF!,IF(I243="Semestral",#REF!,IF(I243="Trimestral",#REF!,IF(I243="Cuatrimestral",#REF!,IF(I243="Semanal",#REF!,IF(I243="Mensual",#REF!,IF(I243="Anual",#REF!,0))))))))</f>
        <v>#REF!</v>
      </c>
      <c r="R243" s="55" t="e">
        <f t="shared" si="19"/>
        <v>#REF!</v>
      </c>
      <c r="S243" s="55" t="e">
        <f>IF(P243="Sí",#REF!,#REF!)</f>
        <v>#REF!</v>
      </c>
      <c r="T243" s="55" t="e">
        <f t="shared" si="20"/>
        <v>#REF!</v>
      </c>
      <c r="U243" s="55" t="e">
        <f>C_ODM9[[#This Row],[Plazas]]/$W$10</f>
        <v>#REF!</v>
      </c>
    </row>
    <row r="244" spans="1:21" ht="100" hidden="1" x14ac:dyDescent="0.2">
      <c r="A244" s="84" t="s">
        <v>298</v>
      </c>
      <c r="B244" s="86" t="s">
        <v>205</v>
      </c>
      <c r="C244" s="86" t="s">
        <v>206</v>
      </c>
      <c r="D244" s="86" t="s">
        <v>35</v>
      </c>
      <c r="E244" s="86" t="s">
        <v>184</v>
      </c>
      <c r="F244" s="101" t="s">
        <v>281</v>
      </c>
      <c r="G244" s="101" t="s">
        <v>80</v>
      </c>
      <c r="H244" s="52" t="s">
        <v>43</v>
      </c>
      <c r="I244" s="85" t="s">
        <v>44</v>
      </c>
      <c r="J244" s="70">
        <v>3</v>
      </c>
      <c r="K244" s="87">
        <v>1</v>
      </c>
      <c r="L244" s="87">
        <v>2</v>
      </c>
      <c r="M244" s="87">
        <v>3</v>
      </c>
      <c r="N244" s="87"/>
      <c r="O244" s="89">
        <f t="shared" si="18"/>
        <v>2</v>
      </c>
      <c r="P244" s="89"/>
      <c r="Q244" s="89" t="e">
        <f>J244*IF(I244="Diaria",#REF!,IF(I244="Quincenal",#REF!,IF(I244="Semestral",#REF!,IF(I244="Trimestral",#REF!,IF(I244="Cuatrimestral",#REF!,IF(I244="Semanal",#REF!,IF(I244="Mensual",#REF!,IF(I244="Anual",#REF!,0))))))))</f>
        <v>#REF!</v>
      </c>
      <c r="R244" s="89" t="e">
        <f t="shared" si="19"/>
        <v>#REF!</v>
      </c>
      <c r="S244" s="89" t="e">
        <f>IF(P244="Sí",#REF!,#REF!)</f>
        <v>#REF!</v>
      </c>
      <c r="T244" s="89" t="e">
        <f t="shared" si="20"/>
        <v>#REF!</v>
      </c>
      <c r="U244" s="89" t="e">
        <f>C_ODM9[[#This Row],[Plazas]]/$W$10</f>
        <v>#REF!</v>
      </c>
    </row>
    <row r="245" spans="1:21" ht="75" hidden="1" x14ac:dyDescent="0.2">
      <c r="A245" s="108" t="s">
        <v>204</v>
      </c>
      <c r="B245" s="105" t="s">
        <v>205</v>
      </c>
      <c r="C245" s="105" t="s">
        <v>206</v>
      </c>
      <c r="D245" s="105" t="s">
        <v>207</v>
      </c>
      <c r="E245" s="105" t="s">
        <v>208</v>
      </c>
      <c r="F245" s="104" t="s">
        <v>209</v>
      </c>
      <c r="G245" s="104" t="s">
        <v>210</v>
      </c>
      <c r="H245" s="105" t="s">
        <v>43</v>
      </c>
      <c r="I245" s="106" t="s">
        <v>109</v>
      </c>
      <c r="J245" s="107">
        <f>13/15</f>
        <v>0.8666666666666667</v>
      </c>
      <c r="K245" s="107">
        <v>4</v>
      </c>
      <c r="L245" s="107">
        <v>7</v>
      </c>
      <c r="M245" s="107">
        <v>10</v>
      </c>
      <c r="N245" s="107" t="s">
        <v>211</v>
      </c>
      <c r="O245" s="55">
        <f t="shared" si="18"/>
        <v>7</v>
      </c>
      <c r="P245" s="55"/>
      <c r="Q245" s="55" t="e">
        <f>J245*IF(I245="Diaria",#REF!,IF(I245="Quincenal",#REF!,IF(I245="Semestral",#REF!,IF(I245="Trimestral",#REF!,IF(I245="Cuatrimestral",#REF!,IF(I245="Semanal",#REF!,IF(I245="Mensual",#REF!,IF(I245="Anual",#REF!,0))))))))</f>
        <v>#REF!</v>
      </c>
      <c r="R245" s="55" t="e">
        <f t="shared" si="19"/>
        <v>#REF!</v>
      </c>
      <c r="S245" s="55" t="e">
        <f>IF(P245="Sí",#REF!,#REF!)</f>
        <v>#REF!</v>
      </c>
      <c r="T245" s="55" t="e">
        <f t="shared" si="20"/>
        <v>#REF!</v>
      </c>
      <c r="U245" s="55" t="e">
        <f>C_ODM9[[#This Row],[Plazas]]/$W$10</f>
        <v>#REF!</v>
      </c>
    </row>
    <row r="246" spans="1:21" ht="75" hidden="1" x14ac:dyDescent="0.2">
      <c r="A246" s="90" t="s">
        <v>204</v>
      </c>
      <c r="B246" s="52" t="s">
        <v>205</v>
      </c>
      <c r="C246" s="52" t="s">
        <v>206</v>
      </c>
      <c r="D246" s="52" t="s">
        <v>207</v>
      </c>
      <c r="E246" s="52" t="s">
        <v>208</v>
      </c>
      <c r="F246" s="50" t="s">
        <v>313</v>
      </c>
      <c r="G246" s="50" t="s">
        <v>210</v>
      </c>
      <c r="H246" s="105" t="s">
        <v>43</v>
      </c>
      <c r="I246" s="53" t="s">
        <v>109</v>
      </c>
      <c r="J246" s="107">
        <f t="shared" ref="J246:J255" si="22">13/15</f>
        <v>0.8666666666666667</v>
      </c>
      <c r="K246" s="70">
        <v>14</v>
      </c>
      <c r="L246" s="70">
        <v>25</v>
      </c>
      <c r="M246" s="70">
        <v>35</v>
      </c>
      <c r="N246" s="70" t="s">
        <v>213</v>
      </c>
      <c r="O246" s="55">
        <f t="shared" si="18"/>
        <v>24.833333333333332</v>
      </c>
      <c r="P246" s="55"/>
      <c r="Q246" s="55" t="e">
        <f>J246*IF(I246="Diaria",#REF!,IF(I246="Quincenal",#REF!,IF(I246="Semestral",#REF!,IF(I246="Trimestral",#REF!,IF(I246="Cuatrimestral",#REF!,IF(I246="Semanal",#REF!,IF(I246="Mensual",#REF!,IF(I246="Anual",#REF!,0))))))))</f>
        <v>#REF!</v>
      </c>
      <c r="R246" s="55" t="e">
        <f t="shared" si="19"/>
        <v>#REF!</v>
      </c>
      <c r="S246" s="55" t="e">
        <f>IF(P246="Sí",#REF!,#REF!)</f>
        <v>#REF!</v>
      </c>
      <c r="T246" s="55" t="e">
        <f t="shared" si="20"/>
        <v>#REF!</v>
      </c>
      <c r="U246" s="55" t="e">
        <f>C_ODM9[[#This Row],[Plazas]]/$W$10</f>
        <v>#REF!</v>
      </c>
    </row>
    <row r="247" spans="1:21" ht="75" hidden="1" x14ac:dyDescent="0.2">
      <c r="A247" s="109" t="s">
        <v>204</v>
      </c>
      <c r="B247" s="74" t="s">
        <v>205</v>
      </c>
      <c r="C247" s="74" t="s">
        <v>206</v>
      </c>
      <c r="D247" s="74" t="s">
        <v>207</v>
      </c>
      <c r="E247" s="74" t="s">
        <v>208</v>
      </c>
      <c r="F247" s="73" t="s">
        <v>314</v>
      </c>
      <c r="G247" s="73" t="s">
        <v>210</v>
      </c>
      <c r="H247" s="105" t="s">
        <v>43</v>
      </c>
      <c r="I247" s="71" t="s">
        <v>40</v>
      </c>
      <c r="J247" s="107">
        <f t="shared" si="22"/>
        <v>0.8666666666666667</v>
      </c>
      <c r="K247" s="75">
        <v>56</v>
      </c>
      <c r="L247" s="75">
        <v>70</v>
      </c>
      <c r="M247" s="75">
        <v>105</v>
      </c>
      <c r="N247" s="75" t="s">
        <v>213</v>
      </c>
      <c r="O247" s="55">
        <f t="shared" si="18"/>
        <v>73.5</v>
      </c>
      <c r="P247" s="55"/>
      <c r="Q247" s="55" t="e">
        <f>J247*IF(I247="Diaria",#REF!,IF(I247="Quincenal",#REF!,IF(I247="Semestral",#REF!,IF(I247="Trimestral",#REF!,IF(I247="Cuatrimestral",#REF!,IF(I247="Semanal",#REF!,IF(I247="Mensual",#REF!,IF(I247="Anual",#REF!,0))))))))</f>
        <v>#REF!</v>
      </c>
      <c r="R247" s="55" t="e">
        <f t="shared" si="19"/>
        <v>#REF!</v>
      </c>
      <c r="S247" s="55" t="e">
        <f>IF(P247="Sí",#REF!,#REF!)</f>
        <v>#REF!</v>
      </c>
      <c r="T247" s="55" t="e">
        <f t="shared" si="20"/>
        <v>#REF!</v>
      </c>
      <c r="U247" s="55" t="e">
        <f>C_ODM9[[#This Row],[Plazas]]/$W$10</f>
        <v>#REF!</v>
      </c>
    </row>
    <row r="248" spans="1:21" ht="75" hidden="1" x14ac:dyDescent="0.2">
      <c r="A248" s="90" t="s">
        <v>204</v>
      </c>
      <c r="B248" s="52" t="s">
        <v>205</v>
      </c>
      <c r="C248" s="52" t="s">
        <v>206</v>
      </c>
      <c r="D248" s="52" t="s">
        <v>207</v>
      </c>
      <c r="E248" s="52" t="s">
        <v>215</v>
      </c>
      <c r="F248" s="50" t="s">
        <v>216</v>
      </c>
      <c r="G248" s="50" t="s">
        <v>210</v>
      </c>
      <c r="H248" s="105" t="s">
        <v>43</v>
      </c>
      <c r="I248" s="53" t="s">
        <v>109</v>
      </c>
      <c r="J248" s="107">
        <f t="shared" si="22"/>
        <v>0.8666666666666667</v>
      </c>
      <c r="K248" s="70">
        <v>1</v>
      </c>
      <c r="L248" s="70">
        <v>1.5</v>
      </c>
      <c r="M248" s="70">
        <v>3</v>
      </c>
      <c r="N248" s="70"/>
      <c r="O248" s="55">
        <f t="shared" si="18"/>
        <v>1.6666666666666667</v>
      </c>
      <c r="P248" s="55"/>
      <c r="Q248" s="55" t="e">
        <f>J248*IF(I248="Diaria",#REF!,IF(I248="Quincenal",#REF!,IF(I248="Semestral",#REF!,IF(I248="Trimestral",#REF!,IF(I248="Cuatrimestral",#REF!,IF(I248="Semanal",#REF!,IF(I248="Mensual",#REF!,IF(I248="Anual",#REF!,0))))))))</f>
        <v>#REF!</v>
      </c>
      <c r="R248" s="55" t="e">
        <f t="shared" si="19"/>
        <v>#REF!</v>
      </c>
      <c r="S248" s="55" t="e">
        <f>IF(P248="Sí",#REF!,#REF!)</f>
        <v>#REF!</v>
      </c>
      <c r="T248" s="55" t="e">
        <f t="shared" si="20"/>
        <v>#REF!</v>
      </c>
      <c r="U248" s="55" t="e">
        <f>C_ODM9[[#This Row],[Plazas]]/$W$10</f>
        <v>#REF!</v>
      </c>
    </row>
    <row r="249" spans="1:21" ht="75" hidden="1" x14ac:dyDescent="0.2">
      <c r="A249" s="108" t="s">
        <v>204</v>
      </c>
      <c r="B249" s="105" t="s">
        <v>205</v>
      </c>
      <c r="C249" s="105" t="s">
        <v>206</v>
      </c>
      <c r="D249" s="105" t="s">
        <v>207</v>
      </c>
      <c r="E249" s="105" t="s">
        <v>215</v>
      </c>
      <c r="F249" s="104" t="s">
        <v>217</v>
      </c>
      <c r="G249" s="104" t="s">
        <v>218</v>
      </c>
      <c r="H249" s="105" t="s">
        <v>43</v>
      </c>
      <c r="I249" s="106" t="s">
        <v>109</v>
      </c>
      <c r="J249" s="107">
        <f t="shared" si="22"/>
        <v>0.8666666666666667</v>
      </c>
      <c r="K249" s="107">
        <v>7</v>
      </c>
      <c r="L249" s="107">
        <v>10</v>
      </c>
      <c r="M249" s="107">
        <v>12</v>
      </c>
      <c r="N249" s="107" t="s">
        <v>219</v>
      </c>
      <c r="O249" s="55">
        <f t="shared" si="18"/>
        <v>9.8333333333333339</v>
      </c>
      <c r="P249" s="55"/>
      <c r="Q249" s="55" t="e">
        <f>J249*IF(I249="Diaria",#REF!,IF(I249="Quincenal",#REF!,IF(I249="Semestral",#REF!,IF(I249="Trimestral",#REF!,IF(I249="Cuatrimestral",#REF!,IF(I249="Semanal",#REF!,IF(I249="Mensual",#REF!,IF(I249="Anual",#REF!,0))))))))</f>
        <v>#REF!</v>
      </c>
      <c r="R249" s="55" t="e">
        <f t="shared" si="19"/>
        <v>#REF!</v>
      </c>
      <c r="S249" s="55" t="e">
        <f>IF(P249="Sí",#REF!,#REF!)</f>
        <v>#REF!</v>
      </c>
      <c r="T249" s="55" t="e">
        <f t="shared" si="20"/>
        <v>#REF!</v>
      </c>
      <c r="U249" s="55" t="e">
        <f>C_ODM9[[#This Row],[Plazas]]/$W$10</f>
        <v>#REF!</v>
      </c>
    </row>
    <row r="250" spans="1:21" ht="125" hidden="1" x14ac:dyDescent="0.2">
      <c r="A250" s="90" t="s">
        <v>204</v>
      </c>
      <c r="B250" s="52" t="s">
        <v>205</v>
      </c>
      <c r="C250" s="52" t="s">
        <v>206</v>
      </c>
      <c r="D250" s="52" t="s">
        <v>207</v>
      </c>
      <c r="E250" s="52" t="s">
        <v>220</v>
      </c>
      <c r="F250" s="50" t="s">
        <v>315</v>
      </c>
      <c r="G250" s="50" t="s">
        <v>210</v>
      </c>
      <c r="H250" s="105" t="s">
        <v>43</v>
      </c>
      <c r="I250" s="53" t="s">
        <v>109</v>
      </c>
      <c r="J250" s="107">
        <f t="shared" si="22"/>
        <v>0.8666666666666667</v>
      </c>
      <c r="K250" s="70">
        <v>21</v>
      </c>
      <c r="L250" s="70">
        <v>42</v>
      </c>
      <c r="M250" s="70">
        <v>56</v>
      </c>
      <c r="N250" s="70" t="s">
        <v>222</v>
      </c>
      <c r="O250" s="55">
        <f t="shared" si="18"/>
        <v>40.833333333333336</v>
      </c>
      <c r="P250" s="55"/>
      <c r="Q250" s="55" t="e">
        <f>J250*IF(I250="Diaria",#REF!,IF(I250="Quincenal",#REF!,IF(I250="Semestral",#REF!,IF(I250="Trimestral",#REF!,IF(I250="Cuatrimestral",#REF!,IF(I250="Semanal",#REF!,IF(I250="Mensual",#REF!,IF(I250="Anual",#REF!,0))))))))</f>
        <v>#REF!</v>
      </c>
      <c r="R250" s="55" t="e">
        <f t="shared" si="19"/>
        <v>#REF!</v>
      </c>
      <c r="S250" s="55" t="e">
        <f>IF(P250="Sí",#REF!,#REF!)</f>
        <v>#REF!</v>
      </c>
      <c r="T250" s="55" t="e">
        <f t="shared" si="20"/>
        <v>#REF!</v>
      </c>
      <c r="U250" s="55" t="e">
        <f>C_ODM9[[#This Row],[Plazas]]/$W$10</f>
        <v>#REF!</v>
      </c>
    </row>
    <row r="251" spans="1:21" ht="125" hidden="1" x14ac:dyDescent="0.2">
      <c r="A251" s="109" t="s">
        <v>204</v>
      </c>
      <c r="B251" s="74" t="s">
        <v>205</v>
      </c>
      <c r="C251" s="74" t="s">
        <v>206</v>
      </c>
      <c r="D251" s="74" t="s">
        <v>207</v>
      </c>
      <c r="E251" s="74" t="s">
        <v>220</v>
      </c>
      <c r="F251" s="73" t="s">
        <v>316</v>
      </c>
      <c r="G251" s="73" t="s">
        <v>210</v>
      </c>
      <c r="H251" s="105" t="s">
        <v>43</v>
      </c>
      <c r="I251" s="71" t="s">
        <v>40</v>
      </c>
      <c r="J251" s="107">
        <f t="shared" si="22"/>
        <v>0.8666666666666667</v>
      </c>
      <c r="K251" s="75">
        <v>70</v>
      </c>
      <c r="L251" s="75">
        <v>105</v>
      </c>
      <c r="M251" s="75">
        <v>140</v>
      </c>
      <c r="N251" s="75" t="s">
        <v>222</v>
      </c>
      <c r="O251" s="55">
        <f t="shared" si="18"/>
        <v>105</v>
      </c>
      <c r="P251" s="55"/>
      <c r="Q251" s="55" t="e">
        <f>J251*IF(I251="Diaria",#REF!,IF(I251="Quincenal",#REF!,IF(I251="Semestral",#REF!,IF(I251="Trimestral",#REF!,IF(I251="Cuatrimestral",#REF!,IF(I251="Semanal",#REF!,IF(I251="Mensual",#REF!,IF(I251="Anual",#REF!,0))))))))</f>
        <v>#REF!</v>
      </c>
      <c r="R251" s="55" t="e">
        <f t="shared" si="19"/>
        <v>#REF!</v>
      </c>
      <c r="S251" s="55" t="e">
        <f>IF(P251="Sí",#REF!,#REF!)</f>
        <v>#REF!</v>
      </c>
      <c r="T251" s="55" t="e">
        <f t="shared" si="20"/>
        <v>#REF!</v>
      </c>
      <c r="U251" s="55" t="e">
        <f>C_ODM9[[#This Row],[Plazas]]/$W$10</f>
        <v>#REF!</v>
      </c>
    </row>
    <row r="252" spans="1:21" ht="125" hidden="1" x14ac:dyDescent="0.2">
      <c r="A252" s="90" t="s">
        <v>204</v>
      </c>
      <c r="B252" s="52" t="s">
        <v>205</v>
      </c>
      <c r="C252" s="52" t="s">
        <v>206</v>
      </c>
      <c r="D252" s="52" t="s">
        <v>207</v>
      </c>
      <c r="E252" s="52" t="s">
        <v>220</v>
      </c>
      <c r="F252" s="50" t="s">
        <v>224</v>
      </c>
      <c r="G252" s="50" t="s">
        <v>225</v>
      </c>
      <c r="H252" s="105" t="s">
        <v>43</v>
      </c>
      <c r="I252" s="53" t="s">
        <v>109</v>
      </c>
      <c r="J252" s="107">
        <f t="shared" si="22"/>
        <v>0.8666666666666667</v>
      </c>
      <c r="K252" s="70">
        <v>1</v>
      </c>
      <c r="L252" s="70">
        <v>1</v>
      </c>
      <c r="M252" s="70">
        <v>2</v>
      </c>
      <c r="N252" s="70"/>
      <c r="O252" s="55">
        <f t="shared" si="18"/>
        <v>1.1666666666666667</v>
      </c>
      <c r="P252" s="55"/>
      <c r="Q252" s="55" t="e">
        <f>J252*IF(I252="Diaria",#REF!,IF(I252="Quincenal",#REF!,IF(I252="Semestral",#REF!,IF(I252="Trimestral",#REF!,IF(I252="Cuatrimestral",#REF!,IF(I252="Semanal",#REF!,IF(I252="Mensual",#REF!,IF(I252="Anual",#REF!,0))))))))</f>
        <v>#REF!</v>
      </c>
      <c r="R252" s="55" t="e">
        <f t="shared" si="19"/>
        <v>#REF!</v>
      </c>
      <c r="S252" s="55" t="e">
        <f>IF(P252="Sí",#REF!,#REF!)</f>
        <v>#REF!</v>
      </c>
      <c r="T252" s="55" t="e">
        <f t="shared" si="20"/>
        <v>#REF!</v>
      </c>
      <c r="U252" s="55" t="e">
        <f>C_ODM9[[#This Row],[Plazas]]/$W$10</f>
        <v>#REF!</v>
      </c>
    </row>
    <row r="253" spans="1:21" ht="100" hidden="1" x14ac:dyDescent="0.2">
      <c r="A253" s="108" t="s">
        <v>204</v>
      </c>
      <c r="B253" s="105" t="s">
        <v>205</v>
      </c>
      <c r="C253" s="105" t="s">
        <v>206</v>
      </c>
      <c r="D253" s="105" t="s">
        <v>207</v>
      </c>
      <c r="E253" s="105" t="s">
        <v>226</v>
      </c>
      <c r="F253" s="104" t="s">
        <v>227</v>
      </c>
      <c r="G253" s="104" t="s">
        <v>210</v>
      </c>
      <c r="H253" s="105" t="s">
        <v>43</v>
      </c>
      <c r="I253" s="106" t="s">
        <v>109</v>
      </c>
      <c r="J253" s="107">
        <f t="shared" si="22"/>
        <v>0.8666666666666667</v>
      </c>
      <c r="K253" s="107">
        <v>1</v>
      </c>
      <c r="L253" s="107">
        <v>1</v>
      </c>
      <c r="M253" s="107">
        <v>2</v>
      </c>
      <c r="N253" s="107"/>
      <c r="O253" s="55">
        <f t="shared" si="18"/>
        <v>1.1666666666666667</v>
      </c>
      <c r="P253" s="55"/>
      <c r="Q253" s="55" t="e">
        <f>J253*IF(I253="Diaria",#REF!,IF(I253="Quincenal",#REF!,IF(I253="Semestral",#REF!,IF(I253="Trimestral",#REF!,IF(I253="Cuatrimestral",#REF!,IF(I253="Semanal",#REF!,IF(I253="Mensual",#REF!,IF(I253="Anual",#REF!,0))))))))</f>
        <v>#REF!</v>
      </c>
      <c r="R253" s="55" t="e">
        <f t="shared" si="19"/>
        <v>#REF!</v>
      </c>
      <c r="S253" s="55" t="e">
        <f>IF(P253="Sí",#REF!,#REF!)</f>
        <v>#REF!</v>
      </c>
      <c r="T253" s="55" t="e">
        <f t="shared" si="20"/>
        <v>#REF!</v>
      </c>
      <c r="U253" s="55" t="e">
        <f>C_ODM9[[#This Row],[Plazas]]/$W$10</f>
        <v>#REF!</v>
      </c>
    </row>
    <row r="254" spans="1:21" ht="125" hidden="1" x14ac:dyDescent="0.2">
      <c r="A254" s="109" t="s">
        <v>204</v>
      </c>
      <c r="B254" s="74" t="s">
        <v>205</v>
      </c>
      <c r="C254" s="74" t="s">
        <v>206</v>
      </c>
      <c r="D254" s="74" t="s">
        <v>207</v>
      </c>
      <c r="E254" s="74" t="s">
        <v>226</v>
      </c>
      <c r="F254" s="73" t="s">
        <v>228</v>
      </c>
      <c r="G254" s="73" t="s">
        <v>210</v>
      </c>
      <c r="H254" s="105" t="s">
        <v>43</v>
      </c>
      <c r="I254" s="71" t="s">
        <v>109</v>
      </c>
      <c r="J254" s="107">
        <f t="shared" si="22"/>
        <v>0.8666666666666667</v>
      </c>
      <c r="K254" s="75">
        <v>35</v>
      </c>
      <c r="L254" s="75">
        <v>49</v>
      </c>
      <c r="M254" s="75">
        <v>105</v>
      </c>
      <c r="N254" s="75" t="s">
        <v>229</v>
      </c>
      <c r="O254" s="55">
        <f t="shared" si="18"/>
        <v>56</v>
      </c>
      <c r="P254" s="55"/>
      <c r="Q254" s="55" t="e">
        <f>J254*IF(I254="Diaria",#REF!,IF(I254="Quincenal",#REF!,IF(I254="Semestral",#REF!,IF(I254="Trimestral",#REF!,IF(I254="Cuatrimestral",#REF!,IF(I254="Semanal",#REF!,IF(I254="Mensual",#REF!,IF(I254="Anual",#REF!,0))))))))</f>
        <v>#REF!</v>
      </c>
      <c r="R254" s="55" t="e">
        <f t="shared" si="19"/>
        <v>#REF!</v>
      </c>
      <c r="S254" s="55" t="e">
        <f>IF(P254="Sí",#REF!,#REF!)</f>
        <v>#REF!</v>
      </c>
      <c r="T254" s="55" t="e">
        <f t="shared" si="20"/>
        <v>#REF!</v>
      </c>
      <c r="U254" s="55" t="e">
        <f>C_ODM9[[#This Row],[Plazas]]/$W$10</f>
        <v>#REF!</v>
      </c>
    </row>
    <row r="255" spans="1:21" ht="75" hidden="1" x14ac:dyDescent="0.2">
      <c r="A255" s="108" t="s">
        <v>204</v>
      </c>
      <c r="B255" s="105" t="s">
        <v>205</v>
      </c>
      <c r="C255" s="105" t="s">
        <v>206</v>
      </c>
      <c r="D255" s="105" t="s">
        <v>207</v>
      </c>
      <c r="E255" s="105" t="s">
        <v>230</v>
      </c>
      <c r="F255" s="104" t="s">
        <v>231</v>
      </c>
      <c r="G255" s="104" t="s">
        <v>210</v>
      </c>
      <c r="H255" s="105" t="s">
        <v>43</v>
      </c>
      <c r="I255" s="106" t="s">
        <v>109</v>
      </c>
      <c r="J255" s="107">
        <f t="shared" si="22"/>
        <v>0.8666666666666667</v>
      </c>
      <c r="K255" s="107">
        <v>3</v>
      </c>
      <c r="L255" s="107">
        <v>4</v>
      </c>
      <c r="M255" s="107">
        <v>5</v>
      </c>
      <c r="N255" s="107"/>
      <c r="O255" s="55">
        <f t="shared" si="18"/>
        <v>4</v>
      </c>
      <c r="P255" s="55"/>
      <c r="Q255" s="55" t="e">
        <f>J255*IF(I255="Diaria",#REF!,IF(I255="Quincenal",#REF!,IF(I255="Semestral",#REF!,IF(I255="Trimestral",#REF!,IF(I255="Cuatrimestral",#REF!,IF(I255="Semanal",#REF!,IF(I255="Mensual",#REF!,IF(I255="Anual",#REF!,0))))))))</f>
        <v>#REF!</v>
      </c>
      <c r="R255" s="55" t="e">
        <f t="shared" si="19"/>
        <v>#REF!</v>
      </c>
      <c r="S255" s="55" t="e">
        <f>IF(P255="Sí",#REF!,#REF!)</f>
        <v>#REF!</v>
      </c>
      <c r="T255" s="55" t="e">
        <f t="shared" si="20"/>
        <v>#REF!</v>
      </c>
      <c r="U255" s="55" t="e">
        <f>C_ODM9[[#This Row],[Plazas]]/$W$10</f>
        <v>#REF!</v>
      </c>
    </row>
    <row r="256" spans="1:21" ht="75" hidden="1" x14ac:dyDescent="0.2">
      <c r="A256" s="90" t="s">
        <v>232</v>
      </c>
      <c r="B256" s="52" t="s">
        <v>205</v>
      </c>
      <c r="C256" s="52" t="s">
        <v>206</v>
      </c>
      <c r="D256" s="52" t="s">
        <v>35</v>
      </c>
      <c r="E256" s="52" t="s">
        <v>36</v>
      </c>
      <c r="F256" s="50" t="s">
        <v>233</v>
      </c>
      <c r="G256" s="50" t="s">
        <v>234</v>
      </c>
      <c r="H256" s="105" t="s">
        <v>43</v>
      </c>
      <c r="I256" s="53" t="s">
        <v>40</v>
      </c>
      <c r="J256" s="70">
        <v>1.5</v>
      </c>
      <c r="K256" s="70">
        <v>4</v>
      </c>
      <c r="L256" s="70">
        <v>6</v>
      </c>
      <c r="M256" s="70">
        <v>8</v>
      </c>
      <c r="N256" s="70" t="s">
        <v>235</v>
      </c>
      <c r="O256" s="55">
        <f t="shared" si="18"/>
        <v>6</v>
      </c>
      <c r="P256" s="55"/>
      <c r="Q256" s="55" t="e">
        <f>J256*IF(I256="Diaria",#REF!,IF(I256="Quincenal",#REF!,IF(I256="Semestral",#REF!,IF(I256="Trimestral",#REF!,IF(I256="Cuatrimestral",#REF!,IF(I256="Semanal",#REF!,IF(I256="Mensual",#REF!,IF(I256="Anual",#REF!,0))))))))</f>
        <v>#REF!</v>
      </c>
      <c r="R256" s="55" t="e">
        <f t="shared" si="19"/>
        <v>#REF!</v>
      </c>
      <c r="S256" s="55" t="e">
        <f>IF(P256="Sí",#REF!,#REF!)</f>
        <v>#REF!</v>
      </c>
      <c r="T256" s="55" t="e">
        <f t="shared" si="20"/>
        <v>#REF!</v>
      </c>
      <c r="U256" s="55" t="e">
        <f>C_ODM9[[#This Row],[Plazas]]/$W$10</f>
        <v>#REF!</v>
      </c>
    </row>
    <row r="257" spans="1:21" ht="100" hidden="1" x14ac:dyDescent="0.2">
      <c r="A257" s="108" t="s">
        <v>232</v>
      </c>
      <c r="B257" s="105" t="s">
        <v>205</v>
      </c>
      <c r="C257" s="105" t="s">
        <v>206</v>
      </c>
      <c r="D257" s="105" t="s">
        <v>35</v>
      </c>
      <c r="E257" s="105" t="s">
        <v>36</v>
      </c>
      <c r="F257" s="104" t="s">
        <v>236</v>
      </c>
      <c r="G257" s="104" t="s">
        <v>237</v>
      </c>
      <c r="H257" s="105" t="s">
        <v>43</v>
      </c>
      <c r="I257" s="106" t="s">
        <v>40</v>
      </c>
      <c r="J257" s="107">
        <v>3</v>
      </c>
      <c r="K257" s="107">
        <v>4</v>
      </c>
      <c r="L257" s="107">
        <v>6</v>
      </c>
      <c r="M257" s="107">
        <v>8</v>
      </c>
      <c r="N257" s="107"/>
      <c r="O257" s="55">
        <f t="shared" si="18"/>
        <v>6</v>
      </c>
      <c r="P257" s="55"/>
      <c r="Q257" s="55" t="e">
        <f>J257*IF(I257="Diaria",#REF!,IF(I257="Quincenal",#REF!,IF(I257="Semestral",#REF!,IF(I257="Trimestral",#REF!,IF(I257="Cuatrimestral",#REF!,IF(I257="Semanal",#REF!,IF(I257="Mensual",#REF!,IF(I257="Anual",#REF!,0))))))))</f>
        <v>#REF!</v>
      </c>
      <c r="R257" s="55" t="e">
        <f t="shared" si="19"/>
        <v>#REF!</v>
      </c>
      <c r="S257" s="55" t="e">
        <f>IF(P257="Sí",#REF!,#REF!)</f>
        <v>#REF!</v>
      </c>
      <c r="T257" s="55" t="e">
        <f t="shared" si="20"/>
        <v>#REF!</v>
      </c>
      <c r="U257" s="55" t="e">
        <f>C_ODM9[[#This Row],[Plazas]]/$W$10</f>
        <v>#REF!</v>
      </c>
    </row>
    <row r="258" spans="1:21" ht="75" hidden="1" x14ac:dyDescent="0.2">
      <c r="A258" s="90" t="s">
        <v>232</v>
      </c>
      <c r="B258" s="52" t="s">
        <v>205</v>
      </c>
      <c r="C258" s="52" t="s">
        <v>206</v>
      </c>
      <c r="D258" s="52" t="s">
        <v>35</v>
      </c>
      <c r="E258" s="52" t="s">
        <v>36</v>
      </c>
      <c r="F258" s="50" t="s">
        <v>238</v>
      </c>
      <c r="G258" s="50" t="s">
        <v>38</v>
      </c>
      <c r="H258" s="105" t="s">
        <v>43</v>
      </c>
      <c r="I258" s="53" t="s">
        <v>40</v>
      </c>
      <c r="J258" s="70">
        <v>1.5</v>
      </c>
      <c r="K258" s="70">
        <v>10</v>
      </c>
      <c r="L258" s="70">
        <v>15</v>
      </c>
      <c r="M258" s="70">
        <v>20</v>
      </c>
      <c r="N258" s="70" t="s">
        <v>239</v>
      </c>
      <c r="O258" s="55">
        <f t="shared" si="18"/>
        <v>15</v>
      </c>
      <c r="P258" s="55"/>
      <c r="Q258" s="55" t="e">
        <f>J258*IF(I258="Diaria",#REF!,IF(I258="Quincenal",#REF!,IF(I258="Semestral",#REF!,IF(I258="Trimestral",#REF!,IF(I258="Cuatrimestral",#REF!,IF(I258="Semanal",#REF!,IF(I258="Mensual",#REF!,IF(I258="Anual",#REF!,0))))))))</f>
        <v>#REF!</v>
      </c>
      <c r="R258" s="55" t="e">
        <f t="shared" si="19"/>
        <v>#REF!</v>
      </c>
      <c r="S258" s="55" t="e">
        <f>IF(P258="Sí",#REF!,#REF!)</f>
        <v>#REF!</v>
      </c>
      <c r="T258" s="55" t="e">
        <f t="shared" si="20"/>
        <v>#REF!</v>
      </c>
      <c r="U258" s="55" t="e">
        <f>C_ODM9[[#This Row],[Plazas]]/$W$10</f>
        <v>#REF!</v>
      </c>
    </row>
    <row r="259" spans="1:21" ht="75" hidden="1" x14ac:dyDescent="0.2">
      <c r="A259" s="108" t="s">
        <v>232</v>
      </c>
      <c r="B259" s="105" t="s">
        <v>205</v>
      </c>
      <c r="C259" s="105" t="s">
        <v>206</v>
      </c>
      <c r="D259" s="105" t="s">
        <v>35</v>
      </c>
      <c r="E259" s="105" t="s">
        <v>36</v>
      </c>
      <c r="F259" s="104" t="s">
        <v>238</v>
      </c>
      <c r="G259" s="104" t="s">
        <v>38</v>
      </c>
      <c r="H259" s="105" t="s">
        <v>43</v>
      </c>
      <c r="I259" s="106" t="s">
        <v>40</v>
      </c>
      <c r="J259" s="70">
        <v>1.5</v>
      </c>
      <c r="K259" s="107">
        <v>6</v>
      </c>
      <c r="L259" s="107">
        <v>7</v>
      </c>
      <c r="M259" s="107">
        <v>10</v>
      </c>
      <c r="N259" s="107" t="s">
        <v>240</v>
      </c>
      <c r="O259" s="55">
        <f t="shared" si="18"/>
        <v>7.333333333333333</v>
      </c>
      <c r="P259" s="55"/>
      <c r="Q259" s="55" t="e">
        <f>J259*IF(I259="Diaria",#REF!,IF(I259="Quincenal",#REF!,IF(I259="Semestral",#REF!,IF(I259="Trimestral",#REF!,IF(I259="Cuatrimestral",#REF!,IF(I259="Semanal",#REF!,IF(I259="Mensual",#REF!,IF(I259="Anual",#REF!,0))))))))</f>
        <v>#REF!</v>
      </c>
      <c r="R259" s="55" t="e">
        <f t="shared" si="19"/>
        <v>#REF!</v>
      </c>
      <c r="S259" s="55" t="e">
        <f>IF(P259="Sí",#REF!,#REF!)</f>
        <v>#REF!</v>
      </c>
      <c r="T259" s="55" t="e">
        <f t="shared" si="20"/>
        <v>#REF!</v>
      </c>
      <c r="U259" s="55" t="e">
        <f>C_ODM9[[#This Row],[Plazas]]/$W$10</f>
        <v>#REF!</v>
      </c>
    </row>
    <row r="260" spans="1:21" ht="100" hidden="1" x14ac:dyDescent="0.2">
      <c r="A260" s="90" t="s">
        <v>232</v>
      </c>
      <c r="B260" s="52" t="s">
        <v>205</v>
      </c>
      <c r="C260" s="52" t="s">
        <v>206</v>
      </c>
      <c r="D260" s="52" t="s">
        <v>35</v>
      </c>
      <c r="E260" s="52" t="s">
        <v>36</v>
      </c>
      <c r="F260" s="50" t="s">
        <v>241</v>
      </c>
      <c r="G260" s="50" t="s">
        <v>237</v>
      </c>
      <c r="H260" s="105" t="s">
        <v>43</v>
      </c>
      <c r="I260" s="53" t="s">
        <v>40</v>
      </c>
      <c r="J260" s="70">
        <v>1.5</v>
      </c>
      <c r="K260" s="70">
        <v>8</v>
      </c>
      <c r="L260" s="70">
        <v>16</v>
      </c>
      <c r="M260" s="70">
        <v>20</v>
      </c>
      <c r="N260" s="70" t="s">
        <v>242</v>
      </c>
      <c r="O260" s="55">
        <f t="shared" si="18"/>
        <v>15.333333333333334</v>
      </c>
      <c r="P260" s="55"/>
      <c r="Q260" s="55" t="e">
        <f>J260*IF(I260="Diaria",#REF!,IF(I260="Quincenal",#REF!,IF(I260="Semestral",#REF!,IF(I260="Trimestral",#REF!,IF(I260="Cuatrimestral",#REF!,IF(I260="Semanal",#REF!,IF(I260="Mensual",#REF!,IF(I260="Anual",#REF!,0))))))))</f>
        <v>#REF!</v>
      </c>
      <c r="R260" s="55" t="e">
        <f t="shared" si="19"/>
        <v>#REF!</v>
      </c>
      <c r="S260" s="55" t="e">
        <f>IF(P260="Sí",#REF!,#REF!)</f>
        <v>#REF!</v>
      </c>
      <c r="T260" s="55" t="e">
        <f t="shared" si="20"/>
        <v>#REF!</v>
      </c>
      <c r="U260" s="55" t="e">
        <f>C_ODM9[[#This Row],[Plazas]]/$W$10</f>
        <v>#REF!</v>
      </c>
    </row>
    <row r="261" spans="1:21" ht="75" hidden="1" x14ac:dyDescent="0.2">
      <c r="A261" s="108" t="s">
        <v>232</v>
      </c>
      <c r="B261" s="105" t="s">
        <v>205</v>
      </c>
      <c r="C261" s="105" t="s">
        <v>206</v>
      </c>
      <c r="D261" s="105" t="s">
        <v>35</v>
      </c>
      <c r="E261" s="105" t="s">
        <v>36</v>
      </c>
      <c r="F261" s="104" t="s">
        <v>317</v>
      </c>
      <c r="G261" s="104" t="s">
        <v>58</v>
      </c>
      <c r="H261" s="105" t="s">
        <v>43</v>
      </c>
      <c r="I261" s="106" t="s">
        <v>40</v>
      </c>
      <c r="J261" s="107">
        <v>1.5</v>
      </c>
      <c r="K261" s="107">
        <v>15</v>
      </c>
      <c r="L261" s="107">
        <v>25</v>
      </c>
      <c r="M261" s="107">
        <v>30</v>
      </c>
      <c r="N261" s="107" t="s">
        <v>244</v>
      </c>
      <c r="O261" s="55">
        <f t="shared" si="18"/>
        <v>24.166666666666668</v>
      </c>
      <c r="P261" s="55"/>
      <c r="Q261" s="55" t="e">
        <f>J261*IF(I261="Diaria",#REF!,IF(I261="Quincenal",#REF!,IF(I261="Semestral",#REF!,IF(I261="Trimestral",#REF!,IF(I261="Cuatrimestral",#REF!,IF(I261="Semanal",#REF!,IF(I261="Mensual",#REF!,IF(I261="Anual",#REF!,0))))))))</f>
        <v>#REF!</v>
      </c>
      <c r="R261" s="55" t="e">
        <f t="shared" si="19"/>
        <v>#REF!</v>
      </c>
      <c r="S261" s="55" t="e">
        <f>IF(P261="Sí",#REF!,#REF!)</f>
        <v>#REF!</v>
      </c>
      <c r="T261" s="55" t="e">
        <f t="shared" si="20"/>
        <v>#REF!</v>
      </c>
      <c r="U261" s="55" t="e">
        <f>C_ODM9[[#This Row],[Plazas]]/$W$10</f>
        <v>#REF!</v>
      </c>
    </row>
    <row r="262" spans="1:21" ht="75" hidden="1" x14ac:dyDescent="0.2">
      <c r="A262" s="109" t="s">
        <v>232</v>
      </c>
      <c r="B262" s="74" t="s">
        <v>205</v>
      </c>
      <c r="C262" s="74" t="s">
        <v>206</v>
      </c>
      <c r="D262" s="74" t="s">
        <v>35</v>
      </c>
      <c r="E262" s="74" t="s">
        <v>36</v>
      </c>
      <c r="F262" s="73" t="s">
        <v>318</v>
      </c>
      <c r="G262" s="73" t="s">
        <v>58</v>
      </c>
      <c r="H262" s="105" t="s">
        <v>43</v>
      </c>
      <c r="I262" s="71" t="s">
        <v>44</v>
      </c>
      <c r="J262" s="75">
        <v>3</v>
      </c>
      <c r="K262" s="75">
        <v>80</v>
      </c>
      <c r="L262" s="75">
        <v>100</v>
      </c>
      <c r="M262" s="75">
        <v>120</v>
      </c>
      <c r="N262" s="75" t="s">
        <v>246</v>
      </c>
      <c r="O262" s="55">
        <f t="shared" si="18"/>
        <v>100</v>
      </c>
      <c r="P262" s="55"/>
      <c r="Q262" s="55" t="e">
        <f>J262*IF(I262="Diaria",#REF!,IF(I262="Quincenal",#REF!,IF(I262="Semestral",#REF!,IF(I262="Trimestral",#REF!,IF(I262="Cuatrimestral",#REF!,IF(I262="Semanal",#REF!,IF(I262="Mensual",#REF!,IF(I262="Anual",#REF!,0))))))))</f>
        <v>#REF!</v>
      </c>
      <c r="R262" s="55" t="e">
        <f t="shared" si="19"/>
        <v>#REF!</v>
      </c>
      <c r="S262" s="55" t="e">
        <f>IF(P262="Sí",#REF!,#REF!)</f>
        <v>#REF!</v>
      </c>
      <c r="T262" s="55" t="e">
        <f t="shared" si="20"/>
        <v>#REF!</v>
      </c>
      <c r="U262" s="55" t="e">
        <f>C_ODM9[[#This Row],[Plazas]]/$W$10</f>
        <v>#REF!</v>
      </c>
    </row>
    <row r="263" spans="1:21" ht="100" hidden="1" x14ac:dyDescent="0.2">
      <c r="A263" s="108" t="s">
        <v>232</v>
      </c>
      <c r="B263" s="105" t="s">
        <v>205</v>
      </c>
      <c r="C263" s="105" t="s">
        <v>206</v>
      </c>
      <c r="D263" s="105" t="s">
        <v>35</v>
      </c>
      <c r="E263" s="105" t="s">
        <v>62</v>
      </c>
      <c r="F263" s="104" t="s">
        <v>247</v>
      </c>
      <c r="G263" s="104" t="s">
        <v>237</v>
      </c>
      <c r="H263" s="105" t="s">
        <v>43</v>
      </c>
      <c r="I263" s="106" t="s">
        <v>44</v>
      </c>
      <c r="J263" s="107">
        <v>3</v>
      </c>
      <c r="K263" s="107">
        <v>2</v>
      </c>
      <c r="L263" s="107">
        <v>4</v>
      </c>
      <c r="M263" s="107">
        <v>6</v>
      </c>
      <c r="N263" s="107" t="s">
        <v>248</v>
      </c>
      <c r="O263" s="55">
        <f t="shared" si="18"/>
        <v>4</v>
      </c>
      <c r="P263" s="55"/>
      <c r="Q263" s="55" t="e">
        <f>J263*IF(I263="Diaria",#REF!,IF(I263="Quincenal",#REF!,IF(I263="Semestral",#REF!,IF(I263="Trimestral",#REF!,IF(I263="Cuatrimestral",#REF!,IF(I263="Semanal",#REF!,IF(I263="Mensual",#REF!,IF(I263="Anual",#REF!,0))))))))</f>
        <v>#REF!</v>
      </c>
      <c r="R263" s="55" t="e">
        <f t="shared" si="19"/>
        <v>#REF!</v>
      </c>
      <c r="S263" s="55" t="e">
        <f>IF(P263="Sí",#REF!,#REF!)</f>
        <v>#REF!</v>
      </c>
      <c r="T263" s="55" t="e">
        <f t="shared" si="20"/>
        <v>#REF!</v>
      </c>
      <c r="U263" s="55" t="e">
        <f>C_ODM9[[#This Row],[Plazas]]/$W$10</f>
        <v>#REF!</v>
      </c>
    </row>
    <row r="264" spans="1:21" ht="75" hidden="1" x14ac:dyDescent="0.2">
      <c r="A264" s="90" t="s">
        <v>232</v>
      </c>
      <c r="B264" s="52" t="s">
        <v>205</v>
      </c>
      <c r="C264" s="52" t="s">
        <v>206</v>
      </c>
      <c r="D264" s="52" t="s">
        <v>35</v>
      </c>
      <c r="E264" s="52" t="s">
        <v>68</v>
      </c>
      <c r="F264" s="50" t="s">
        <v>249</v>
      </c>
      <c r="G264" s="50" t="s">
        <v>80</v>
      </c>
      <c r="H264" s="105" t="s">
        <v>43</v>
      </c>
      <c r="I264" s="53" t="s">
        <v>44</v>
      </c>
      <c r="J264" s="70">
        <v>3</v>
      </c>
      <c r="K264" s="70">
        <v>5</v>
      </c>
      <c r="L264" s="70">
        <v>7</v>
      </c>
      <c r="M264" s="70">
        <v>10</v>
      </c>
      <c r="N264" s="70"/>
      <c r="O264" s="55">
        <f t="shared" si="18"/>
        <v>7.166666666666667</v>
      </c>
      <c r="P264" s="55"/>
      <c r="Q264" s="55" t="e">
        <f>J264*IF(I264="Diaria",#REF!,IF(I264="Quincenal",#REF!,IF(I264="Semestral",#REF!,IF(I264="Trimestral",#REF!,IF(I264="Cuatrimestral",#REF!,IF(I264="Semanal",#REF!,IF(I264="Mensual",#REF!,IF(I264="Anual",#REF!,0))))))))</f>
        <v>#REF!</v>
      </c>
      <c r="R264" s="55" t="e">
        <f t="shared" si="19"/>
        <v>#REF!</v>
      </c>
      <c r="S264" s="55" t="e">
        <f>IF(P264="Sí",#REF!,#REF!)</f>
        <v>#REF!</v>
      </c>
      <c r="T264" s="55" t="e">
        <f t="shared" si="20"/>
        <v>#REF!</v>
      </c>
      <c r="U264" s="55" t="e">
        <f>C_ODM9[[#This Row],[Plazas]]/$W$10</f>
        <v>#REF!</v>
      </c>
    </row>
    <row r="265" spans="1:21" ht="75" hidden="1" x14ac:dyDescent="0.2">
      <c r="A265" s="108" t="s">
        <v>232</v>
      </c>
      <c r="B265" s="105" t="s">
        <v>205</v>
      </c>
      <c r="C265" s="105" t="s">
        <v>206</v>
      </c>
      <c r="D265" s="105" t="s">
        <v>35</v>
      </c>
      <c r="E265" s="105" t="s">
        <v>89</v>
      </c>
      <c r="F265" s="104" t="s">
        <v>250</v>
      </c>
      <c r="G265" s="104" t="s">
        <v>80</v>
      </c>
      <c r="H265" s="105" t="s">
        <v>43</v>
      </c>
      <c r="I265" s="106" t="s">
        <v>44</v>
      </c>
      <c r="J265" s="107">
        <v>6</v>
      </c>
      <c r="K265" s="107">
        <v>10</v>
      </c>
      <c r="L265" s="107">
        <v>15</v>
      </c>
      <c r="M265" s="107">
        <v>18</v>
      </c>
      <c r="N265" s="107" t="s">
        <v>251</v>
      </c>
      <c r="O265" s="55">
        <f t="shared" si="18"/>
        <v>14.666666666666666</v>
      </c>
      <c r="P265" s="55"/>
      <c r="Q265" s="55" t="e">
        <f>J265*IF(I265="Diaria",#REF!,IF(I265="Quincenal",#REF!,IF(I265="Semestral",#REF!,IF(I265="Trimestral",#REF!,IF(I265="Cuatrimestral",#REF!,IF(I265="Semanal",#REF!,IF(I265="Mensual",#REF!,IF(I265="Anual",#REF!,0))))))))</f>
        <v>#REF!</v>
      </c>
      <c r="R265" s="55" t="e">
        <f t="shared" si="19"/>
        <v>#REF!</v>
      </c>
      <c r="S265" s="55" t="e">
        <f>IF(P265="Sí",#REF!,#REF!)</f>
        <v>#REF!</v>
      </c>
      <c r="T265" s="55" t="e">
        <f t="shared" si="20"/>
        <v>#REF!</v>
      </c>
      <c r="U265" s="55" t="e">
        <f>C_ODM9[[#This Row],[Plazas]]/$W$10</f>
        <v>#REF!</v>
      </c>
    </row>
    <row r="266" spans="1:21" ht="75" hidden="1" x14ac:dyDescent="0.2">
      <c r="A266" s="90" t="s">
        <v>232</v>
      </c>
      <c r="B266" s="52" t="s">
        <v>205</v>
      </c>
      <c r="C266" s="52" t="s">
        <v>206</v>
      </c>
      <c r="D266" s="52" t="s">
        <v>35</v>
      </c>
      <c r="E266" s="52" t="s">
        <v>89</v>
      </c>
      <c r="F266" s="50" t="s">
        <v>252</v>
      </c>
      <c r="G266" s="50" t="s">
        <v>70</v>
      </c>
      <c r="H266" s="105" t="s">
        <v>43</v>
      </c>
      <c r="I266" s="53" t="s">
        <v>44</v>
      </c>
      <c r="J266" s="70">
        <v>4</v>
      </c>
      <c r="K266" s="70">
        <v>4</v>
      </c>
      <c r="L266" s="70">
        <v>6</v>
      </c>
      <c r="M266" s="70">
        <v>8</v>
      </c>
      <c r="N266" s="70" t="s">
        <v>253</v>
      </c>
      <c r="O266" s="55">
        <f t="shared" si="18"/>
        <v>6</v>
      </c>
      <c r="P266" s="55"/>
      <c r="Q266" s="55" t="e">
        <f>J266*IF(I266="Diaria",#REF!,IF(I266="Quincenal",#REF!,IF(I266="Semestral",#REF!,IF(I266="Trimestral",#REF!,IF(I266="Cuatrimestral",#REF!,IF(I266="Semanal",#REF!,IF(I266="Mensual",#REF!,IF(I266="Anual",#REF!,0))))))))</f>
        <v>#REF!</v>
      </c>
      <c r="R266" s="55" t="e">
        <f t="shared" si="19"/>
        <v>#REF!</v>
      </c>
      <c r="S266" s="55" t="e">
        <f>IF(P266="Sí",#REF!,#REF!)</f>
        <v>#REF!</v>
      </c>
      <c r="T266" s="55" t="e">
        <f t="shared" si="20"/>
        <v>#REF!</v>
      </c>
      <c r="U266" s="55" t="e">
        <f>C_ODM9[[#This Row],[Plazas]]/$W$10</f>
        <v>#REF!</v>
      </c>
    </row>
    <row r="267" spans="1:21" ht="75" hidden="1" x14ac:dyDescent="0.2">
      <c r="A267" s="108" t="s">
        <v>232</v>
      </c>
      <c r="B267" s="105" t="s">
        <v>205</v>
      </c>
      <c r="C267" s="105" t="s">
        <v>206</v>
      </c>
      <c r="D267" s="105" t="s">
        <v>35</v>
      </c>
      <c r="E267" s="105" t="s">
        <v>102</v>
      </c>
      <c r="F267" s="104" t="s">
        <v>319</v>
      </c>
      <c r="G267" s="104" t="s">
        <v>80</v>
      </c>
      <c r="H267" s="105" t="s">
        <v>43</v>
      </c>
      <c r="I267" s="106" t="s">
        <v>40</v>
      </c>
      <c r="J267" s="107">
        <v>1.5</v>
      </c>
      <c r="K267" s="107">
        <v>15</v>
      </c>
      <c r="L267" s="107">
        <v>35</v>
      </c>
      <c r="M267" s="107">
        <v>45</v>
      </c>
      <c r="N267" s="107" t="s">
        <v>257</v>
      </c>
      <c r="O267" s="55">
        <f t="shared" si="18"/>
        <v>33.333333333333336</v>
      </c>
      <c r="P267" s="55"/>
      <c r="Q267" s="55" t="e">
        <f>J267*IF(I267="Diaria",#REF!,IF(I267="Quincenal",#REF!,IF(I267="Semestral",#REF!,IF(I267="Trimestral",#REF!,IF(I267="Cuatrimestral",#REF!,IF(I267="Semanal",#REF!,IF(I267="Mensual",#REF!,IF(I267="Anual",#REF!,0))))))))</f>
        <v>#REF!</v>
      </c>
      <c r="R267" s="55" t="e">
        <f t="shared" si="19"/>
        <v>#REF!</v>
      </c>
      <c r="S267" s="55" t="e">
        <f>IF(P267="Sí",#REF!,#REF!)</f>
        <v>#REF!</v>
      </c>
      <c r="T267" s="55" t="e">
        <f t="shared" si="20"/>
        <v>#REF!</v>
      </c>
      <c r="U267" s="55" t="e">
        <f>C_ODM9[[#This Row],[Plazas]]/$W$10</f>
        <v>#REF!</v>
      </c>
    </row>
    <row r="268" spans="1:21" ht="75" hidden="1" x14ac:dyDescent="0.2">
      <c r="A268" s="90" t="s">
        <v>232</v>
      </c>
      <c r="B268" s="52" t="s">
        <v>205</v>
      </c>
      <c r="C268" s="52" t="s">
        <v>206</v>
      </c>
      <c r="D268" s="52" t="s">
        <v>35</v>
      </c>
      <c r="E268" s="52" t="s">
        <v>102</v>
      </c>
      <c r="F268" s="50" t="s">
        <v>258</v>
      </c>
      <c r="G268" s="50" t="s">
        <v>108</v>
      </c>
      <c r="H268" s="105" t="s">
        <v>43</v>
      </c>
      <c r="I268" s="53" t="s">
        <v>40</v>
      </c>
      <c r="J268" s="70">
        <v>1.5</v>
      </c>
      <c r="K268" s="70">
        <v>7</v>
      </c>
      <c r="L268" s="70">
        <v>15</v>
      </c>
      <c r="M268" s="70">
        <v>20</v>
      </c>
      <c r="N268" s="70" t="s">
        <v>257</v>
      </c>
      <c r="O268" s="55">
        <f t="shared" si="18"/>
        <v>14.5</v>
      </c>
      <c r="P268" s="55"/>
      <c r="Q268" s="55" t="e">
        <f>J268*IF(I268="Diaria",#REF!,IF(I268="Quincenal",#REF!,IF(I268="Semestral",#REF!,IF(I268="Trimestral",#REF!,IF(I268="Cuatrimestral",#REF!,IF(I268="Semanal",#REF!,IF(I268="Mensual",#REF!,IF(I268="Anual",#REF!,0))))))))</f>
        <v>#REF!</v>
      </c>
      <c r="R268" s="55" t="e">
        <f t="shared" si="19"/>
        <v>#REF!</v>
      </c>
      <c r="S268" s="55" t="e">
        <f>IF(P268="Sí",#REF!,#REF!)</f>
        <v>#REF!</v>
      </c>
      <c r="T268" s="55" t="e">
        <f t="shared" si="20"/>
        <v>#REF!</v>
      </c>
      <c r="U268" s="55" t="e">
        <f>C_ODM9[[#This Row],[Plazas]]/$W$10</f>
        <v>#REF!</v>
      </c>
    </row>
    <row r="269" spans="1:21" ht="75" hidden="1" x14ac:dyDescent="0.2">
      <c r="A269" s="108" t="s">
        <v>232</v>
      </c>
      <c r="B269" s="105" t="s">
        <v>205</v>
      </c>
      <c r="C269" s="105" t="s">
        <v>206</v>
      </c>
      <c r="D269" s="105" t="s">
        <v>35</v>
      </c>
      <c r="E269" s="105" t="s">
        <v>102</v>
      </c>
      <c r="F269" s="104" t="s">
        <v>259</v>
      </c>
      <c r="G269" s="104" t="s">
        <v>70</v>
      </c>
      <c r="H269" s="105" t="s">
        <v>43</v>
      </c>
      <c r="I269" s="106" t="s">
        <v>44</v>
      </c>
      <c r="J269" s="107">
        <v>4</v>
      </c>
      <c r="K269" s="107">
        <v>8</v>
      </c>
      <c r="L269" s="107">
        <v>15</v>
      </c>
      <c r="M269" s="107">
        <v>20</v>
      </c>
      <c r="N269" s="107"/>
      <c r="O269" s="55">
        <f t="shared" si="18"/>
        <v>14.666666666666666</v>
      </c>
      <c r="P269" s="55"/>
      <c r="Q269" s="55" t="e">
        <f>J269*IF(I269="Diaria",#REF!,IF(I269="Quincenal",#REF!,IF(I269="Semestral",#REF!,IF(I269="Trimestral",#REF!,IF(I269="Cuatrimestral",#REF!,IF(I269="Semanal",#REF!,IF(I269="Mensual",#REF!,IF(I269="Anual",#REF!,0))))))))</f>
        <v>#REF!</v>
      </c>
      <c r="R269" s="55" t="e">
        <f t="shared" si="19"/>
        <v>#REF!</v>
      </c>
      <c r="S269" s="55" t="e">
        <f>IF(P269="Sí",#REF!,#REF!)</f>
        <v>#REF!</v>
      </c>
      <c r="T269" s="55" t="e">
        <f t="shared" si="20"/>
        <v>#REF!</v>
      </c>
      <c r="U269" s="55" t="e">
        <f>C_ODM9[[#This Row],[Plazas]]/$W$10</f>
        <v>#REF!</v>
      </c>
    </row>
    <row r="270" spans="1:21" ht="50" hidden="1" x14ac:dyDescent="0.2">
      <c r="A270" s="90" t="s">
        <v>232</v>
      </c>
      <c r="B270" s="52" t="s">
        <v>205</v>
      </c>
      <c r="C270" s="52" t="s">
        <v>206</v>
      </c>
      <c r="D270" s="52" t="s">
        <v>35</v>
      </c>
      <c r="E270" s="52" t="s">
        <v>118</v>
      </c>
      <c r="F270" s="50" t="s">
        <v>260</v>
      </c>
      <c r="G270" s="50" t="s">
        <v>80</v>
      </c>
      <c r="H270" s="105" t="s">
        <v>43</v>
      </c>
      <c r="I270" s="53" t="s">
        <v>40</v>
      </c>
      <c r="J270" s="70">
        <v>1.5</v>
      </c>
      <c r="K270" s="70">
        <v>2</v>
      </c>
      <c r="L270" s="70">
        <v>3</v>
      </c>
      <c r="M270" s="70">
        <v>4</v>
      </c>
      <c r="N270" s="70"/>
      <c r="O270" s="55">
        <f t="shared" si="18"/>
        <v>3</v>
      </c>
      <c r="P270" s="55"/>
      <c r="Q270" s="55" t="e">
        <f>J270*IF(I270="Diaria",#REF!,IF(I270="Quincenal",#REF!,IF(I270="Semestral",#REF!,IF(I270="Trimestral",#REF!,IF(I270="Cuatrimestral",#REF!,IF(I270="Semanal",#REF!,IF(I270="Mensual",#REF!,IF(I270="Anual",#REF!,0))))))))</f>
        <v>#REF!</v>
      </c>
      <c r="R270" s="55" t="e">
        <f t="shared" si="19"/>
        <v>#REF!</v>
      </c>
      <c r="S270" s="55" t="e">
        <f>IF(P270="Sí",#REF!,#REF!)</f>
        <v>#REF!</v>
      </c>
      <c r="T270" s="55" t="e">
        <f t="shared" si="20"/>
        <v>#REF!</v>
      </c>
      <c r="U270" s="55" t="e">
        <f>C_ODM9[[#This Row],[Plazas]]/$W$10</f>
        <v>#REF!</v>
      </c>
    </row>
    <row r="271" spans="1:21" ht="50" hidden="1" x14ac:dyDescent="0.2">
      <c r="A271" s="108" t="s">
        <v>232</v>
      </c>
      <c r="B271" s="105" t="s">
        <v>205</v>
      </c>
      <c r="C271" s="105" t="s">
        <v>206</v>
      </c>
      <c r="D271" s="105" t="s">
        <v>35</v>
      </c>
      <c r="E271" s="105" t="s">
        <v>118</v>
      </c>
      <c r="F271" s="104" t="s">
        <v>128</v>
      </c>
      <c r="G271" s="104" t="s">
        <v>70</v>
      </c>
      <c r="H271" s="105" t="s">
        <v>43</v>
      </c>
      <c r="I271" s="106" t="s">
        <v>44</v>
      </c>
      <c r="J271" s="107">
        <v>3</v>
      </c>
      <c r="K271" s="107">
        <v>5</v>
      </c>
      <c r="L271" s="107">
        <v>6</v>
      </c>
      <c r="M271" s="107">
        <v>8</v>
      </c>
      <c r="N271" s="107" t="s">
        <v>261</v>
      </c>
      <c r="O271" s="55">
        <f t="shared" si="18"/>
        <v>6.166666666666667</v>
      </c>
      <c r="P271" s="55"/>
      <c r="Q271" s="55" t="e">
        <f>J271*IF(I271="Diaria",#REF!,IF(I271="Quincenal",#REF!,IF(I271="Semestral",#REF!,IF(I271="Trimestral",#REF!,IF(I271="Cuatrimestral",#REF!,IF(I271="Semanal",#REF!,IF(I271="Mensual",#REF!,IF(I271="Anual",#REF!,0))))))))</f>
        <v>#REF!</v>
      </c>
      <c r="R271" s="55" t="e">
        <f t="shared" si="19"/>
        <v>#REF!</v>
      </c>
      <c r="S271" s="55" t="e">
        <f>IF(P271="Sí",#REF!,#REF!)</f>
        <v>#REF!</v>
      </c>
      <c r="T271" s="55" t="e">
        <f t="shared" si="20"/>
        <v>#REF!</v>
      </c>
      <c r="U271" s="55" t="e">
        <f>C_ODM9[[#This Row],[Plazas]]/$W$10</f>
        <v>#REF!</v>
      </c>
    </row>
    <row r="272" spans="1:21" ht="50" hidden="1" x14ac:dyDescent="0.2">
      <c r="A272" s="90" t="s">
        <v>232</v>
      </c>
      <c r="B272" s="52" t="s">
        <v>205</v>
      </c>
      <c r="C272" s="52" t="s">
        <v>206</v>
      </c>
      <c r="D272" s="52" t="s">
        <v>35</v>
      </c>
      <c r="E272" s="52" t="s">
        <v>132</v>
      </c>
      <c r="F272" s="50" t="s">
        <v>132</v>
      </c>
      <c r="G272" s="50" t="s">
        <v>80</v>
      </c>
      <c r="H272" s="105" t="s">
        <v>43</v>
      </c>
      <c r="I272" s="53" t="s">
        <v>44</v>
      </c>
      <c r="J272" s="70">
        <v>3</v>
      </c>
      <c r="K272" s="70">
        <v>35</v>
      </c>
      <c r="L272" s="70">
        <v>40</v>
      </c>
      <c r="M272" s="70">
        <v>50</v>
      </c>
      <c r="N272" s="70"/>
      <c r="O272" s="55">
        <f t="shared" si="18"/>
        <v>40.833333333333336</v>
      </c>
      <c r="P272" s="55"/>
      <c r="Q272" s="55" t="e">
        <f>J272*IF(I272="Diaria",#REF!,IF(I272="Quincenal",#REF!,IF(I272="Semestral",#REF!,IF(I272="Trimestral",#REF!,IF(I272="Cuatrimestral",#REF!,IF(I272="Semanal",#REF!,IF(I272="Mensual",#REF!,IF(I272="Anual",#REF!,0))))))))</f>
        <v>#REF!</v>
      </c>
      <c r="R272" s="55" t="e">
        <f t="shared" si="19"/>
        <v>#REF!</v>
      </c>
      <c r="S272" s="55" t="e">
        <f>IF(P272="Sí",#REF!,#REF!)</f>
        <v>#REF!</v>
      </c>
      <c r="T272" s="55" t="e">
        <f t="shared" si="20"/>
        <v>#REF!</v>
      </c>
      <c r="U272" s="55" t="e">
        <f>C_ODM9[[#This Row],[Plazas]]/$W$10</f>
        <v>#REF!</v>
      </c>
    </row>
    <row r="273" spans="1:21" ht="50" hidden="1" x14ac:dyDescent="0.2">
      <c r="A273" s="108" t="s">
        <v>232</v>
      </c>
      <c r="B273" s="105" t="s">
        <v>205</v>
      </c>
      <c r="C273" s="105" t="s">
        <v>206</v>
      </c>
      <c r="D273" s="105" t="s">
        <v>35</v>
      </c>
      <c r="E273" s="105" t="s">
        <v>132</v>
      </c>
      <c r="F273" s="104" t="s">
        <v>262</v>
      </c>
      <c r="G273" s="104" t="s">
        <v>70</v>
      </c>
      <c r="H273" s="105" t="s">
        <v>43</v>
      </c>
      <c r="I273" s="106" t="s">
        <v>44</v>
      </c>
      <c r="J273" s="107">
        <v>3</v>
      </c>
      <c r="K273" s="107">
        <v>2</v>
      </c>
      <c r="L273" s="107">
        <v>4</v>
      </c>
      <c r="M273" s="107">
        <v>8</v>
      </c>
      <c r="N273" s="107" t="s">
        <v>263</v>
      </c>
      <c r="O273" s="55">
        <f t="shared" si="18"/>
        <v>4.333333333333333</v>
      </c>
      <c r="P273" s="55"/>
      <c r="Q273" s="55" t="e">
        <f>J273*IF(I273="Diaria",#REF!,IF(I273="Quincenal",#REF!,IF(I273="Semestral",#REF!,IF(I273="Trimestral",#REF!,IF(I273="Cuatrimestral",#REF!,IF(I273="Semanal",#REF!,IF(I273="Mensual",#REF!,IF(I273="Anual",#REF!,0))))))))</f>
        <v>#REF!</v>
      </c>
      <c r="R273" s="55" t="e">
        <f t="shared" si="19"/>
        <v>#REF!</v>
      </c>
      <c r="S273" s="55" t="e">
        <f>IF(P273="Sí",#REF!,#REF!)</f>
        <v>#REF!</v>
      </c>
      <c r="T273" s="55" t="e">
        <f t="shared" si="20"/>
        <v>#REF!</v>
      </c>
      <c r="U273" s="55" t="e">
        <f>C_ODM9[[#This Row],[Plazas]]/$W$10</f>
        <v>#REF!</v>
      </c>
    </row>
    <row r="274" spans="1:21" ht="50" hidden="1" x14ac:dyDescent="0.2">
      <c r="A274" s="90" t="s">
        <v>232</v>
      </c>
      <c r="B274" s="52" t="s">
        <v>205</v>
      </c>
      <c r="C274" s="52" t="s">
        <v>206</v>
      </c>
      <c r="D274" s="52" t="s">
        <v>35</v>
      </c>
      <c r="E274" s="52" t="s">
        <v>136</v>
      </c>
      <c r="F274" s="50" t="s">
        <v>264</v>
      </c>
      <c r="G274" s="50" t="s">
        <v>80</v>
      </c>
      <c r="H274" s="105" t="s">
        <v>43</v>
      </c>
      <c r="I274" s="53" t="s">
        <v>44</v>
      </c>
      <c r="J274" s="70">
        <v>3</v>
      </c>
      <c r="K274" s="70">
        <v>15</v>
      </c>
      <c r="L274" s="70">
        <v>20</v>
      </c>
      <c r="M274" s="70">
        <v>25</v>
      </c>
      <c r="N274" s="70"/>
      <c r="O274" s="55">
        <f t="shared" si="18"/>
        <v>20</v>
      </c>
      <c r="P274" s="55"/>
      <c r="Q274" s="55" t="e">
        <f>J274*IF(I274="Diaria",#REF!,IF(I274="Quincenal",#REF!,IF(I274="Semestral",#REF!,IF(I274="Trimestral",#REF!,IF(I274="Cuatrimestral",#REF!,IF(I274="Semanal",#REF!,IF(I274="Mensual",#REF!,IF(I274="Anual",#REF!,0))))))))</f>
        <v>#REF!</v>
      </c>
      <c r="R274" s="55" t="e">
        <f t="shared" si="19"/>
        <v>#REF!</v>
      </c>
      <c r="S274" s="55" t="e">
        <f>IF(P274="Sí",#REF!,#REF!)</f>
        <v>#REF!</v>
      </c>
      <c r="T274" s="55" t="e">
        <f t="shared" si="20"/>
        <v>#REF!</v>
      </c>
      <c r="U274" s="55" t="e">
        <f>C_ODM9[[#This Row],[Plazas]]/$W$10</f>
        <v>#REF!</v>
      </c>
    </row>
    <row r="275" spans="1:21" ht="75" hidden="1" x14ac:dyDescent="0.2">
      <c r="A275" s="108" t="s">
        <v>232</v>
      </c>
      <c r="B275" s="105" t="s">
        <v>205</v>
      </c>
      <c r="C275" s="105" t="s">
        <v>206</v>
      </c>
      <c r="D275" s="105" t="s">
        <v>35</v>
      </c>
      <c r="E275" s="105" t="s">
        <v>141</v>
      </c>
      <c r="F275" s="104" t="s">
        <v>265</v>
      </c>
      <c r="G275" s="104" t="s">
        <v>80</v>
      </c>
      <c r="H275" s="105" t="s">
        <v>43</v>
      </c>
      <c r="I275" s="106" t="s">
        <v>44</v>
      </c>
      <c r="J275" s="107">
        <v>3</v>
      </c>
      <c r="K275" s="107">
        <v>8</v>
      </c>
      <c r="L275" s="107">
        <v>10</v>
      </c>
      <c r="M275" s="107">
        <v>12</v>
      </c>
      <c r="N275" s="107"/>
      <c r="O275" s="55">
        <f t="shared" si="18"/>
        <v>10</v>
      </c>
      <c r="P275" s="55"/>
      <c r="Q275" s="55" t="e">
        <f>J275*IF(I275="Diaria",#REF!,IF(I275="Quincenal",#REF!,IF(I275="Semestral",#REF!,IF(I275="Trimestral",#REF!,IF(I275="Cuatrimestral",#REF!,IF(I275="Semanal",#REF!,IF(I275="Mensual",#REF!,IF(I275="Anual",#REF!,0))))))))</f>
        <v>#REF!</v>
      </c>
      <c r="R275" s="55" t="e">
        <f t="shared" si="19"/>
        <v>#REF!</v>
      </c>
      <c r="S275" s="55" t="e">
        <f>IF(P275="Sí",#REF!,#REF!)</f>
        <v>#REF!</v>
      </c>
      <c r="T275" s="55" t="e">
        <f t="shared" si="20"/>
        <v>#REF!</v>
      </c>
      <c r="U275" s="55" t="e">
        <f>C_ODM9[[#This Row],[Plazas]]/$W$10</f>
        <v>#REF!</v>
      </c>
    </row>
    <row r="276" spans="1:21" ht="75" hidden="1" x14ac:dyDescent="0.2">
      <c r="A276" s="90" t="s">
        <v>232</v>
      </c>
      <c r="B276" s="52" t="s">
        <v>205</v>
      </c>
      <c r="C276" s="52" t="s">
        <v>206</v>
      </c>
      <c r="D276" s="52" t="s">
        <v>35</v>
      </c>
      <c r="E276" s="52" t="s">
        <v>141</v>
      </c>
      <c r="F276" s="50" t="s">
        <v>266</v>
      </c>
      <c r="G276" s="50" t="s">
        <v>70</v>
      </c>
      <c r="H276" s="105" t="s">
        <v>43</v>
      </c>
      <c r="I276" s="53" t="s">
        <v>44</v>
      </c>
      <c r="J276" s="70">
        <v>3</v>
      </c>
      <c r="K276" s="70">
        <v>2</v>
      </c>
      <c r="L276" s="70">
        <v>3</v>
      </c>
      <c r="M276" s="70">
        <v>4</v>
      </c>
      <c r="N276" s="70"/>
      <c r="O276" s="55">
        <f t="shared" ref="O276:O286" si="23">(K276+(4*L276)+M276)/6</f>
        <v>3</v>
      </c>
      <c r="P276" s="55"/>
      <c r="Q276" s="55" t="e">
        <f>J276*IF(I276="Diaria",#REF!,IF(I276="Quincenal",#REF!,IF(I276="Semestral",#REF!,IF(I276="Trimestral",#REF!,IF(I276="Cuatrimestral",#REF!,IF(I276="Semanal",#REF!,IF(I276="Mensual",#REF!,IF(I276="Anual",#REF!,0))))))))</f>
        <v>#REF!</v>
      </c>
      <c r="R276" s="55" t="e">
        <f t="shared" ref="R276:R286" si="24">Q276*O276</f>
        <v>#REF!</v>
      </c>
      <c r="S276" s="55" t="e">
        <f>IF(P276="Sí",#REF!,#REF!)</f>
        <v>#REF!</v>
      </c>
      <c r="T276" s="55" t="e">
        <f t="shared" ref="T276:T286" si="25">R276/S276</f>
        <v>#REF!</v>
      </c>
      <c r="U276" s="55" t="e">
        <f>C_ODM9[[#This Row],[Plazas]]/$W$10</f>
        <v>#REF!</v>
      </c>
    </row>
    <row r="277" spans="1:21" ht="75" hidden="1" x14ac:dyDescent="0.2">
      <c r="A277" s="108" t="s">
        <v>232</v>
      </c>
      <c r="B277" s="105" t="s">
        <v>205</v>
      </c>
      <c r="C277" s="105" t="s">
        <v>206</v>
      </c>
      <c r="D277" s="105" t="s">
        <v>35</v>
      </c>
      <c r="E277" s="105" t="s">
        <v>141</v>
      </c>
      <c r="F277" s="104" t="s">
        <v>267</v>
      </c>
      <c r="G277" s="104" t="s">
        <v>80</v>
      </c>
      <c r="H277" s="105" t="s">
        <v>43</v>
      </c>
      <c r="I277" s="106" t="s">
        <v>40</v>
      </c>
      <c r="J277" s="107">
        <v>1.5</v>
      </c>
      <c r="K277" s="107">
        <v>3</v>
      </c>
      <c r="L277" s="107">
        <v>5</v>
      </c>
      <c r="M277" s="107">
        <v>5</v>
      </c>
      <c r="N277" s="107"/>
      <c r="O277" s="55">
        <f t="shared" si="23"/>
        <v>4.666666666666667</v>
      </c>
      <c r="P277" s="55"/>
      <c r="Q277" s="55" t="e">
        <f>J277*IF(I277="Diaria",#REF!,IF(I277="Quincenal",#REF!,IF(I277="Semestral",#REF!,IF(I277="Trimestral",#REF!,IF(I277="Cuatrimestral",#REF!,IF(I277="Semanal",#REF!,IF(I277="Mensual",#REF!,IF(I277="Anual",#REF!,0))))))))</f>
        <v>#REF!</v>
      </c>
      <c r="R277" s="55" t="e">
        <f t="shared" si="24"/>
        <v>#REF!</v>
      </c>
      <c r="S277" s="55" t="e">
        <f>IF(P277="Sí",#REF!,#REF!)</f>
        <v>#REF!</v>
      </c>
      <c r="T277" s="55" t="e">
        <f t="shared" si="25"/>
        <v>#REF!</v>
      </c>
      <c r="U277" s="55" t="e">
        <f>C_ODM9[[#This Row],[Plazas]]/$W$10</f>
        <v>#REF!</v>
      </c>
    </row>
    <row r="278" spans="1:21" ht="50" hidden="1" x14ac:dyDescent="0.2">
      <c r="A278" s="109" t="s">
        <v>232</v>
      </c>
      <c r="B278" s="74" t="s">
        <v>205</v>
      </c>
      <c r="C278" s="74" t="s">
        <v>206</v>
      </c>
      <c r="D278" s="74" t="s">
        <v>35</v>
      </c>
      <c r="E278" s="74" t="s">
        <v>162</v>
      </c>
      <c r="F278" s="73" t="s">
        <v>320</v>
      </c>
      <c r="G278" s="73" t="s">
        <v>80</v>
      </c>
      <c r="H278" s="105" t="s">
        <v>43</v>
      </c>
      <c r="I278" s="71" t="s">
        <v>44</v>
      </c>
      <c r="J278" s="75">
        <v>3</v>
      </c>
      <c r="K278" s="75">
        <v>40</v>
      </c>
      <c r="L278" s="75">
        <v>60</v>
      </c>
      <c r="M278" s="75">
        <v>80</v>
      </c>
      <c r="N278" s="75" t="s">
        <v>269</v>
      </c>
      <c r="O278" s="55">
        <f t="shared" si="23"/>
        <v>60</v>
      </c>
      <c r="P278" s="55"/>
      <c r="Q278" s="55" t="e">
        <f>J278*IF(I278="Diaria",#REF!,IF(I278="Quincenal",#REF!,IF(I278="Semestral",#REF!,IF(I278="Trimestral",#REF!,IF(I278="Cuatrimestral",#REF!,IF(I278="Semanal",#REF!,IF(I278="Mensual",#REF!,IF(I278="Anual",#REF!,0))))))))</f>
        <v>#REF!</v>
      </c>
      <c r="R278" s="55" t="e">
        <f t="shared" si="24"/>
        <v>#REF!</v>
      </c>
      <c r="S278" s="55" t="e">
        <f>IF(P278="Sí",#REF!,#REF!)</f>
        <v>#REF!</v>
      </c>
      <c r="T278" s="55" t="e">
        <f t="shared" si="25"/>
        <v>#REF!</v>
      </c>
      <c r="U278" s="55" t="e">
        <f>C_ODM9[[#This Row],[Plazas]]/$W$10</f>
        <v>#REF!</v>
      </c>
    </row>
    <row r="279" spans="1:21" ht="50" hidden="1" x14ac:dyDescent="0.2">
      <c r="A279" s="108" t="s">
        <v>232</v>
      </c>
      <c r="B279" s="105" t="s">
        <v>205</v>
      </c>
      <c r="C279" s="105" t="s">
        <v>206</v>
      </c>
      <c r="D279" s="105" t="s">
        <v>35</v>
      </c>
      <c r="E279" s="105" t="s">
        <v>162</v>
      </c>
      <c r="F279" s="104" t="s">
        <v>270</v>
      </c>
      <c r="G279" s="104" t="s">
        <v>70</v>
      </c>
      <c r="H279" s="105" t="s">
        <v>43</v>
      </c>
      <c r="I279" s="106" t="s">
        <v>44</v>
      </c>
      <c r="J279" s="107">
        <v>3</v>
      </c>
      <c r="K279" s="107">
        <v>10</v>
      </c>
      <c r="L279" s="107">
        <v>15</v>
      </c>
      <c r="M279" s="107">
        <v>20</v>
      </c>
      <c r="N279" s="107" t="s">
        <v>271</v>
      </c>
      <c r="O279" s="55">
        <f t="shared" si="23"/>
        <v>15</v>
      </c>
      <c r="P279" s="55"/>
      <c r="Q279" s="55" t="e">
        <f>J279*IF(I279="Diaria",#REF!,IF(I279="Quincenal",#REF!,IF(I279="Semestral",#REF!,IF(I279="Trimestral",#REF!,IF(I279="Cuatrimestral",#REF!,IF(I279="Semanal",#REF!,IF(I279="Mensual",#REF!,IF(I279="Anual",#REF!,0))))))))</f>
        <v>#REF!</v>
      </c>
      <c r="R279" s="55" t="e">
        <f t="shared" si="24"/>
        <v>#REF!</v>
      </c>
      <c r="S279" s="55" t="e">
        <f>IF(P279="Sí",#REF!,#REF!)</f>
        <v>#REF!</v>
      </c>
      <c r="T279" s="55" t="e">
        <f t="shared" si="25"/>
        <v>#REF!</v>
      </c>
      <c r="U279" s="55" t="e">
        <f>C_ODM9[[#This Row],[Plazas]]/$W$10</f>
        <v>#REF!</v>
      </c>
    </row>
    <row r="280" spans="1:21" ht="50" hidden="1" x14ac:dyDescent="0.2">
      <c r="A280" s="90" t="s">
        <v>272</v>
      </c>
      <c r="B280" s="52" t="s">
        <v>273</v>
      </c>
      <c r="C280" s="52" t="s">
        <v>206</v>
      </c>
      <c r="D280" s="52" t="s">
        <v>35</v>
      </c>
      <c r="E280" s="52" t="s">
        <v>171</v>
      </c>
      <c r="F280" s="50" t="s">
        <v>274</v>
      </c>
      <c r="G280" s="50" t="s">
        <v>275</v>
      </c>
      <c r="H280" s="105" t="s">
        <v>43</v>
      </c>
      <c r="I280" s="53" t="s">
        <v>114</v>
      </c>
      <c r="J280" s="70">
        <v>0.5</v>
      </c>
      <c r="K280" s="70">
        <v>3</v>
      </c>
      <c r="L280" s="70">
        <v>5</v>
      </c>
      <c r="M280" s="70">
        <v>6.5</v>
      </c>
      <c r="N280" s="70"/>
      <c r="O280" s="55">
        <f t="shared" si="23"/>
        <v>4.916666666666667</v>
      </c>
      <c r="P280" s="55"/>
      <c r="Q280" s="55" t="e">
        <f>J280*IF(I280="Diaria",#REF!,IF(I280="Quincenal",#REF!,IF(I280="Semestral",#REF!,IF(I280="Trimestral",#REF!,IF(I280="Cuatrimestral",#REF!,IF(I280="Semanal",#REF!,IF(I280="Mensual",#REF!,IF(I280="Anual",#REF!,0))))))))</f>
        <v>#REF!</v>
      </c>
      <c r="R280" s="55" t="e">
        <f t="shared" si="24"/>
        <v>#REF!</v>
      </c>
      <c r="S280" s="55" t="e">
        <f>IF(P280="Sí",#REF!,#REF!)</f>
        <v>#REF!</v>
      </c>
      <c r="T280" s="55" t="e">
        <f t="shared" si="25"/>
        <v>#REF!</v>
      </c>
      <c r="U280" s="55" t="e">
        <f>C_ODM9[[#This Row],[Plazas]]/$W$10</f>
        <v>#REF!</v>
      </c>
    </row>
    <row r="281" spans="1:21" ht="50" hidden="1" x14ac:dyDescent="0.2">
      <c r="A281" s="108" t="s">
        <v>232</v>
      </c>
      <c r="B281" s="105" t="s">
        <v>205</v>
      </c>
      <c r="C281" s="105" t="s">
        <v>206</v>
      </c>
      <c r="D281" s="105" t="s">
        <v>35</v>
      </c>
      <c r="E281" s="105" t="s">
        <v>171</v>
      </c>
      <c r="F281" s="104" t="s">
        <v>276</v>
      </c>
      <c r="G281" s="104" t="s">
        <v>80</v>
      </c>
      <c r="H281" s="105" t="s">
        <v>43</v>
      </c>
      <c r="I281" s="106" t="s">
        <v>40</v>
      </c>
      <c r="J281" s="70">
        <v>1.5</v>
      </c>
      <c r="K281" s="107">
        <v>5</v>
      </c>
      <c r="L281" s="107">
        <v>8</v>
      </c>
      <c r="M281" s="107">
        <v>10</v>
      </c>
      <c r="N281" s="107" t="s">
        <v>277</v>
      </c>
      <c r="O281" s="55">
        <f t="shared" si="23"/>
        <v>7.833333333333333</v>
      </c>
      <c r="P281" s="55"/>
      <c r="Q281" s="55" t="e">
        <f>J281*IF(I281="Diaria",#REF!,IF(I281="Quincenal",#REF!,IF(I281="Semestral",#REF!,IF(I281="Trimestral",#REF!,IF(I281="Cuatrimestral",#REF!,IF(I281="Semanal",#REF!,IF(I281="Mensual",#REF!,IF(I281="Anual",#REF!,0))))))))</f>
        <v>#REF!</v>
      </c>
      <c r="R281" s="55" t="e">
        <f t="shared" si="24"/>
        <v>#REF!</v>
      </c>
      <c r="S281" s="55" t="e">
        <f>IF(P281="Sí",#REF!,#REF!)</f>
        <v>#REF!</v>
      </c>
      <c r="T281" s="55" t="e">
        <f t="shared" si="25"/>
        <v>#REF!</v>
      </c>
      <c r="U281" s="55" t="e">
        <f>C_ODM9[[#This Row],[Plazas]]/$W$10</f>
        <v>#REF!</v>
      </c>
    </row>
    <row r="282" spans="1:21" ht="50" hidden="1" x14ac:dyDescent="0.2">
      <c r="A282" s="90" t="s">
        <v>232</v>
      </c>
      <c r="B282" s="52" t="s">
        <v>205</v>
      </c>
      <c r="C282" s="52" t="s">
        <v>206</v>
      </c>
      <c r="D282" s="52" t="s">
        <v>35</v>
      </c>
      <c r="E282" s="52" t="s">
        <v>171</v>
      </c>
      <c r="F282" s="50" t="s">
        <v>278</v>
      </c>
      <c r="G282" s="50" t="s">
        <v>70</v>
      </c>
      <c r="H282" s="105" t="s">
        <v>43</v>
      </c>
      <c r="I282" s="53" t="s">
        <v>40</v>
      </c>
      <c r="J282" s="70">
        <v>1.5</v>
      </c>
      <c r="K282" s="70">
        <v>15</v>
      </c>
      <c r="L282" s="70">
        <v>30</v>
      </c>
      <c r="M282" s="70">
        <v>40</v>
      </c>
      <c r="N282" s="70" t="s">
        <v>277</v>
      </c>
      <c r="O282" s="55">
        <f t="shared" si="23"/>
        <v>29.166666666666668</v>
      </c>
      <c r="P282" s="55"/>
      <c r="Q282" s="55" t="e">
        <f>J282*IF(I282="Diaria",#REF!,IF(I282="Quincenal",#REF!,IF(I282="Semestral",#REF!,IF(I282="Trimestral",#REF!,IF(I282="Cuatrimestral",#REF!,IF(I282="Semanal",#REF!,IF(I282="Mensual",#REF!,IF(I282="Anual",#REF!,0))))))))</f>
        <v>#REF!</v>
      </c>
      <c r="R282" s="55" t="e">
        <f t="shared" si="24"/>
        <v>#REF!</v>
      </c>
      <c r="S282" s="55" t="e">
        <f>IF(P282="Sí",#REF!,#REF!)</f>
        <v>#REF!</v>
      </c>
      <c r="T282" s="55" t="e">
        <f t="shared" si="25"/>
        <v>#REF!</v>
      </c>
      <c r="U282" s="55" t="e">
        <f>C_ODM9[[#This Row],[Plazas]]/$W$10</f>
        <v>#REF!</v>
      </c>
    </row>
    <row r="283" spans="1:21" ht="100" hidden="1" x14ac:dyDescent="0.2">
      <c r="A283" s="108" t="s">
        <v>232</v>
      </c>
      <c r="B283" s="105" t="s">
        <v>205</v>
      </c>
      <c r="C283" s="105" t="s">
        <v>206</v>
      </c>
      <c r="D283" s="105" t="s">
        <v>35</v>
      </c>
      <c r="E283" s="105" t="s">
        <v>176</v>
      </c>
      <c r="F283" s="104" t="s">
        <v>279</v>
      </c>
      <c r="G283" s="104" t="s">
        <v>70</v>
      </c>
      <c r="H283" s="105" t="s">
        <v>43</v>
      </c>
      <c r="I283" s="106" t="s">
        <v>44</v>
      </c>
      <c r="J283" s="107">
        <v>3</v>
      </c>
      <c r="K283" s="107">
        <v>10</v>
      </c>
      <c r="L283" s="107">
        <v>15</v>
      </c>
      <c r="M283" s="107">
        <v>20</v>
      </c>
      <c r="N283" s="107" t="s">
        <v>280</v>
      </c>
      <c r="O283" s="55">
        <f t="shared" si="23"/>
        <v>15</v>
      </c>
      <c r="P283" s="55"/>
      <c r="Q283" s="55" t="e">
        <f>J283*IF(I283="Diaria",#REF!,IF(I283="Quincenal",#REF!,IF(I283="Semestral",#REF!,IF(I283="Trimestral",#REF!,IF(I283="Cuatrimestral",#REF!,IF(I283="Semanal",#REF!,IF(I283="Mensual",#REF!,IF(I283="Anual",#REF!,0))))))))</f>
        <v>#REF!</v>
      </c>
      <c r="R283" s="55" t="e">
        <f t="shared" si="24"/>
        <v>#REF!</v>
      </c>
      <c r="S283" s="55" t="e">
        <f>IF(P283="Sí",#REF!,#REF!)</f>
        <v>#REF!</v>
      </c>
      <c r="T283" s="55" t="e">
        <f t="shared" si="25"/>
        <v>#REF!</v>
      </c>
      <c r="U283" s="55" t="e">
        <f>C_ODM9[[#This Row],[Plazas]]/$W$10</f>
        <v>#REF!</v>
      </c>
    </row>
    <row r="284" spans="1:21" ht="100" hidden="1" x14ac:dyDescent="0.2">
      <c r="A284" s="84" t="s">
        <v>232</v>
      </c>
      <c r="B284" s="86" t="s">
        <v>205</v>
      </c>
      <c r="C284" s="86" t="s">
        <v>206</v>
      </c>
      <c r="D284" s="86" t="s">
        <v>35</v>
      </c>
      <c r="E284" s="86" t="s">
        <v>184</v>
      </c>
      <c r="F284" s="101" t="s">
        <v>281</v>
      </c>
      <c r="G284" s="101" t="s">
        <v>80</v>
      </c>
      <c r="H284" s="105" t="s">
        <v>43</v>
      </c>
      <c r="I284" s="85" t="s">
        <v>40</v>
      </c>
      <c r="J284" s="87">
        <v>1.5</v>
      </c>
      <c r="K284" s="87">
        <v>5</v>
      </c>
      <c r="L284" s="87">
        <v>8</v>
      </c>
      <c r="M284" s="87">
        <v>10</v>
      </c>
      <c r="N284" s="87" t="s">
        <v>282</v>
      </c>
      <c r="O284" s="89">
        <f t="shared" si="23"/>
        <v>7.833333333333333</v>
      </c>
      <c r="P284" s="89"/>
      <c r="Q284" s="89" t="e">
        <f>J284*IF(I284="Diaria",#REF!,IF(I284="Quincenal",#REF!,IF(I284="Semestral",#REF!,IF(I284="Trimestral",#REF!,IF(I284="Cuatrimestral",#REF!,IF(I284="Semanal",#REF!,IF(I284="Mensual",#REF!,IF(I284="Anual",#REF!,0))))))))</f>
        <v>#REF!</v>
      </c>
      <c r="R284" s="89" t="e">
        <f t="shared" si="24"/>
        <v>#REF!</v>
      </c>
      <c r="S284" s="89" t="e">
        <f>IF(P284="Sí",#REF!,#REF!)</f>
        <v>#REF!</v>
      </c>
      <c r="T284" s="89" t="e">
        <f t="shared" si="25"/>
        <v>#REF!</v>
      </c>
      <c r="U284" s="89" t="e">
        <f>C_ODM9[[#This Row],[Plazas]]/$W$10</f>
        <v>#REF!</v>
      </c>
    </row>
    <row r="285" spans="1:21" ht="75" hidden="1" x14ac:dyDescent="0.2">
      <c r="A285" s="90" t="s">
        <v>321</v>
      </c>
      <c r="B285" s="52" t="s">
        <v>322</v>
      </c>
      <c r="C285" s="52" t="s">
        <v>206</v>
      </c>
      <c r="D285" s="52" t="s">
        <v>35</v>
      </c>
      <c r="E285" s="52" t="s">
        <v>36</v>
      </c>
      <c r="F285" s="50" t="s">
        <v>233</v>
      </c>
      <c r="G285" s="50" t="s">
        <v>234</v>
      </c>
      <c r="H285" s="52" t="s">
        <v>39</v>
      </c>
      <c r="I285" s="53" t="s">
        <v>44</v>
      </c>
      <c r="J285" s="70">
        <v>1</v>
      </c>
      <c r="K285" s="70">
        <v>7</v>
      </c>
      <c r="L285" s="70">
        <v>21</v>
      </c>
      <c r="M285" s="70">
        <v>28</v>
      </c>
      <c r="N285" s="70" t="s">
        <v>323</v>
      </c>
      <c r="O285" s="55">
        <f t="shared" si="23"/>
        <v>19.833333333333332</v>
      </c>
      <c r="P285" s="55" t="s">
        <v>22</v>
      </c>
      <c r="Q285" s="55" t="e">
        <f>J285*IF(I285="Diaria",#REF!,IF(I285="Quincenal",#REF!,IF(I285="Semestral",#REF!,IF(I285="Trimestral",#REF!,IF(I285="Cuatrimestral",#REF!,IF(I285="Semanal",#REF!,IF(I285="Mensual",#REF!,IF(I285="Anual",#REF!,0))))))))</f>
        <v>#REF!</v>
      </c>
      <c r="R285" s="55" t="e">
        <f t="shared" si="24"/>
        <v>#REF!</v>
      </c>
      <c r="S285" s="55" t="e">
        <f>IF(P285="Sí",#REF!,#REF!)</f>
        <v>#REF!</v>
      </c>
      <c r="T285" s="55" t="e">
        <f t="shared" si="25"/>
        <v>#REF!</v>
      </c>
      <c r="U285" s="55" t="e">
        <f>C_ODM9[[#This Row],[Plazas]]/$W$10</f>
        <v>#REF!</v>
      </c>
    </row>
    <row r="286" spans="1:21" ht="100" hidden="1" x14ac:dyDescent="0.2">
      <c r="A286" s="84" t="s">
        <v>321</v>
      </c>
      <c r="B286" s="86" t="s">
        <v>322</v>
      </c>
      <c r="C286" s="86" t="s">
        <v>206</v>
      </c>
      <c r="D286" s="86" t="s">
        <v>35</v>
      </c>
      <c r="E286" s="86" t="s">
        <v>36</v>
      </c>
      <c r="F286" s="101" t="s">
        <v>236</v>
      </c>
      <c r="G286" s="101" t="s">
        <v>237</v>
      </c>
      <c r="H286" s="86" t="s">
        <v>39</v>
      </c>
      <c r="I286" s="85" t="s">
        <v>44</v>
      </c>
      <c r="J286" s="87">
        <v>1</v>
      </c>
      <c r="K286" s="87">
        <v>7</v>
      </c>
      <c r="L286" s="87">
        <v>21</v>
      </c>
      <c r="M286" s="87">
        <v>28</v>
      </c>
      <c r="N286" s="87"/>
      <c r="O286" s="89">
        <f t="shared" si="23"/>
        <v>19.833333333333332</v>
      </c>
      <c r="P286" s="55" t="s">
        <v>22</v>
      </c>
      <c r="Q286" s="89" t="e">
        <f>J286*IF(I286="Diaria",#REF!,IF(I286="Quincenal",#REF!,IF(I286="Semestral",#REF!,IF(I286="Trimestral",#REF!,IF(I286="Cuatrimestral",#REF!,IF(I286="Semanal",#REF!,IF(I286="Mensual",#REF!,IF(I286="Anual",#REF!,0))))))))</f>
        <v>#REF!</v>
      </c>
      <c r="R286" s="89" t="e">
        <f t="shared" si="24"/>
        <v>#REF!</v>
      </c>
      <c r="S286" s="89" t="e">
        <f>IF(P286="Sí",#REF!,#REF!)</f>
        <v>#REF!</v>
      </c>
      <c r="T286" s="89" t="e">
        <f t="shared" si="25"/>
        <v>#REF!</v>
      </c>
      <c r="U286" s="89" t="e">
        <f>C_ODM9[[#This Row],[Plazas]]/$W$10</f>
        <v>#REF!</v>
      </c>
    </row>
    <row r="287" spans="1:21" ht="75" hidden="1" x14ac:dyDescent="0.2">
      <c r="A287" s="84" t="s">
        <v>321</v>
      </c>
      <c r="B287" s="86" t="s">
        <v>322</v>
      </c>
      <c r="C287" s="86" t="s">
        <v>206</v>
      </c>
      <c r="D287" s="86" t="s">
        <v>35</v>
      </c>
      <c r="E287" s="86" t="s">
        <v>36</v>
      </c>
      <c r="F287" s="101" t="s">
        <v>241</v>
      </c>
      <c r="G287" s="101" t="s">
        <v>237</v>
      </c>
      <c r="H287" s="86" t="s">
        <v>39</v>
      </c>
      <c r="I287" s="85" t="s">
        <v>44</v>
      </c>
      <c r="J287" s="87">
        <v>1</v>
      </c>
      <c r="K287" s="87">
        <v>7</v>
      </c>
      <c r="L287" s="87">
        <v>14</v>
      </c>
      <c r="M287" s="87">
        <v>28</v>
      </c>
      <c r="N287" s="87"/>
      <c r="O287" s="89">
        <f>(K287+(4*L287)+M287)/6</f>
        <v>15.166666666666666</v>
      </c>
      <c r="P287" s="55" t="s">
        <v>22</v>
      </c>
      <c r="Q287" s="89" t="e">
        <f>J287*IF(I287="Diaria",#REF!,IF(I287="Quincenal",#REF!,IF(I287="Semestral",#REF!,IF(I287="Trimestral",#REF!,IF(I287="Cuatrimestral",#REF!,IF(I287="Semanal",#REF!,IF(I287="Mensual",#REF!,IF(I287="Anual",#REF!,0))))))))</f>
        <v>#REF!</v>
      </c>
      <c r="R287" s="89" t="e">
        <f>Q287*O287</f>
        <v>#REF!</v>
      </c>
      <c r="S287" s="89" t="e">
        <f>IF(P287="Sí",#REF!,#REF!)</f>
        <v>#REF!</v>
      </c>
      <c r="T287" s="89" t="e">
        <f>R287/S287</f>
        <v>#REF!</v>
      </c>
      <c r="U287" s="89" t="e">
        <f>C_ODM9[[#This Row],[Plazas]]/$W$10</f>
        <v>#REF!</v>
      </c>
    </row>
    <row r="288" spans="1:21" ht="75" hidden="1" x14ac:dyDescent="0.2">
      <c r="A288" s="90" t="s">
        <v>321</v>
      </c>
      <c r="B288" s="52" t="s">
        <v>322</v>
      </c>
      <c r="C288" s="52" t="s">
        <v>206</v>
      </c>
      <c r="D288" s="52" t="s">
        <v>35</v>
      </c>
      <c r="E288" s="52" t="s">
        <v>36</v>
      </c>
      <c r="F288" s="50" t="s">
        <v>305</v>
      </c>
      <c r="G288" s="50" t="s">
        <v>58</v>
      </c>
      <c r="H288" s="52" t="s">
        <v>39</v>
      </c>
      <c r="I288" s="53" t="s">
        <v>44</v>
      </c>
      <c r="J288" s="70">
        <v>1</v>
      </c>
      <c r="K288" s="70">
        <v>21</v>
      </c>
      <c r="L288" s="70">
        <v>28</v>
      </c>
      <c r="M288" s="70">
        <v>35</v>
      </c>
      <c r="N288" s="70"/>
      <c r="O288" s="55">
        <f t="shared" ref="O288:O301" si="26">(K288+(4*L288)+M288)/6</f>
        <v>28</v>
      </c>
      <c r="P288" s="55" t="s">
        <v>22</v>
      </c>
      <c r="Q288" s="55" t="e">
        <f>J288*IF(I288="Diaria",#REF!,IF(I288="Quincenal",#REF!,IF(I288="Semestral",#REF!,IF(I288="Trimestral",#REF!,IF(I288="Cuatrimestral",#REF!,IF(I288="Semanal",#REF!,IF(I288="Mensual",#REF!,IF(I288="Anual",#REF!,0))))))))</f>
        <v>#REF!</v>
      </c>
      <c r="R288" s="55" t="e">
        <f t="shared" ref="R288:R301" si="27">Q288*O288</f>
        <v>#REF!</v>
      </c>
      <c r="S288" s="55" t="e">
        <f>IF(P288="Sí",#REF!,#REF!)</f>
        <v>#REF!</v>
      </c>
      <c r="T288" s="55" t="e">
        <f t="shared" ref="T288:T301" si="28">R288/S288</f>
        <v>#REF!</v>
      </c>
      <c r="U288" s="55" t="e">
        <f>C_ODM9[[#This Row],[Plazas]]/$W$10</f>
        <v>#REF!</v>
      </c>
    </row>
    <row r="289" spans="1:21" ht="100" hidden="1" x14ac:dyDescent="0.2">
      <c r="A289" s="84" t="s">
        <v>321</v>
      </c>
      <c r="B289" s="86" t="s">
        <v>322</v>
      </c>
      <c r="C289" s="86" t="s">
        <v>206</v>
      </c>
      <c r="D289" s="86" t="s">
        <v>35</v>
      </c>
      <c r="E289" s="86" t="s">
        <v>62</v>
      </c>
      <c r="F289" s="101" t="s">
        <v>247</v>
      </c>
      <c r="G289" s="101" t="s">
        <v>237</v>
      </c>
      <c r="H289" s="86" t="s">
        <v>39</v>
      </c>
      <c r="I289" s="85" t="s">
        <v>44</v>
      </c>
      <c r="J289" s="87">
        <v>1</v>
      </c>
      <c r="K289" s="87">
        <v>14</v>
      </c>
      <c r="L289" s="87">
        <v>21</v>
      </c>
      <c r="M289" s="87">
        <v>28</v>
      </c>
      <c r="N289" s="87"/>
      <c r="O289" s="89">
        <f t="shared" si="26"/>
        <v>21</v>
      </c>
      <c r="P289" s="55" t="s">
        <v>22</v>
      </c>
      <c r="Q289" s="89" t="e">
        <f>J289*IF(I289="Diaria",#REF!,IF(I289="Quincenal",#REF!,IF(I289="Semestral",#REF!,IF(I289="Trimestral",#REF!,IF(I289="Cuatrimestral",#REF!,IF(I289="Semanal",#REF!,IF(I289="Mensual",#REF!,IF(I289="Anual",#REF!,0))))))))</f>
        <v>#REF!</v>
      </c>
      <c r="R289" s="89" t="e">
        <f t="shared" si="27"/>
        <v>#REF!</v>
      </c>
      <c r="S289" s="89" t="e">
        <f>IF(P289="Sí",#REF!,#REF!)</f>
        <v>#REF!</v>
      </c>
      <c r="T289" s="89" t="e">
        <f t="shared" si="28"/>
        <v>#REF!</v>
      </c>
      <c r="U289" s="89" t="e">
        <f>C_ODM9[[#This Row],[Plazas]]/$W$10</f>
        <v>#REF!</v>
      </c>
    </row>
    <row r="290" spans="1:21" ht="75" hidden="1" x14ac:dyDescent="0.2">
      <c r="A290" s="84" t="s">
        <v>321</v>
      </c>
      <c r="B290" s="86" t="s">
        <v>322</v>
      </c>
      <c r="C290" s="86" t="s">
        <v>206</v>
      </c>
      <c r="D290" s="86" t="s">
        <v>35</v>
      </c>
      <c r="E290" s="86" t="s">
        <v>68</v>
      </c>
      <c r="F290" s="101" t="s">
        <v>249</v>
      </c>
      <c r="G290" s="101" t="s">
        <v>80</v>
      </c>
      <c r="H290" s="86" t="s">
        <v>39</v>
      </c>
      <c r="I290" s="85" t="s">
        <v>44</v>
      </c>
      <c r="J290" s="87">
        <v>1</v>
      </c>
      <c r="K290" s="87">
        <v>14</v>
      </c>
      <c r="L290" s="87">
        <v>21</v>
      </c>
      <c r="M290" s="87">
        <v>28</v>
      </c>
      <c r="N290" s="87"/>
      <c r="O290" s="89">
        <f t="shared" si="26"/>
        <v>21</v>
      </c>
      <c r="P290" s="55" t="s">
        <v>22</v>
      </c>
      <c r="Q290" s="89" t="e">
        <f>J290*IF(I290="Diaria",#REF!,IF(I290="Quincenal",#REF!,IF(I290="Semestral",#REF!,IF(I290="Trimestral",#REF!,IF(I290="Cuatrimestral",#REF!,IF(I290="Semanal",#REF!,IF(I290="Mensual",#REF!,IF(I290="Anual",#REF!,0))))))))</f>
        <v>#REF!</v>
      </c>
      <c r="R290" s="89" t="e">
        <f t="shared" si="27"/>
        <v>#REF!</v>
      </c>
      <c r="S290" s="89" t="e">
        <f>IF(P290="Sí",#REF!,#REF!)</f>
        <v>#REF!</v>
      </c>
      <c r="T290" s="89" t="e">
        <f t="shared" si="28"/>
        <v>#REF!</v>
      </c>
      <c r="U290" s="89" t="e">
        <f>C_ODM9[[#This Row],[Plazas]]/$W$10</f>
        <v>#REF!</v>
      </c>
    </row>
    <row r="291" spans="1:21" ht="75" hidden="1" x14ac:dyDescent="0.2">
      <c r="A291" s="84" t="s">
        <v>321</v>
      </c>
      <c r="B291" s="86" t="s">
        <v>322</v>
      </c>
      <c r="C291" s="86" t="s">
        <v>206</v>
      </c>
      <c r="D291" s="86" t="s">
        <v>35</v>
      </c>
      <c r="E291" s="86" t="s">
        <v>89</v>
      </c>
      <c r="F291" s="101" t="s">
        <v>307</v>
      </c>
      <c r="G291" s="101" t="s">
        <v>80</v>
      </c>
      <c r="H291" s="86" t="s">
        <v>39</v>
      </c>
      <c r="I291" s="85" t="s">
        <v>44</v>
      </c>
      <c r="J291" s="87">
        <v>1</v>
      </c>
      <c r="K291" s="87">
        <v>14</v>
      </c>
      <c r="L291" s="87">
        <v>21</v>
      </c>
      <c r="M291" s="87">
        <v>28</v>
      </c>
      <c r="N291" s="87"/>
      <c r="O291" s="89">
        <f t="shared" si="26"/>
        <v>21</v>
      </c>
      <c r="P291" s="55" t="s">
        <v>22</v>
      </c>
      <c r="Q291" s="89" t="e">
        <f>J291*IF(I291="Diaria",#REF!,IF(I291="Quincenal",#REF!,IF(I291="Semestral",#REF!,IF(I291="Trimestral",#REF!,IF(I291="Cuatrimestral",#REF!,IF(I291="Semanal",#REF!,IF(I291="Mensual",#REF!,IF(I291="Anual",#REF!,0))))))))</f>
        <v>#REF!</v>
      </c>
      <c r="R291" s="89" t="e">
        <f t="shared" si="27"/>
        <v>#REF!</v>
      </c>
      <c r="S291" s="89" t="e">
        <f>IF(P291="Sí",#REF!,#REF!)</f>
        <v>#REF!</v>
      </c>
      <c r="T291" s="89" t="e">
        <f t="shared" si="28"/>
        <v>#REF!</v>
      </c>
      <c r="U291" s="89" t="e">
        <f>C_ODM9[[#This Row],[Plazas]]/$W$10</f>
        <v>#REF!</v>
      </c>
    </row>
    <row r="292" spans="1:21" ht="75" hidden="1" x14ac:dyDescent="0.2">
      <c r="A292" s="84" t="s">
        <v>321</v>
      </c>
      <c r="B292" s="86" t="s">
        <v>322</v>
      </c>
      <c r="C292" s="86" t="s">
        <v>206</v>
      </c>
      <c r="D292" s="86" t="s">
        <v>35</v>
      </c>
      <c r="E292" s="86" t="s">
        <v>102</v>
      </c>
      <c r="F292" s="101" t="s">
        <v>300</v>
      </c>
      <c r="G292" s="101" t="s">
        <v>80</v>
      </c>
      <c r="H292" s="86" t="s">
        <v>39</v>
      </c>
      <c r="I292" s="85" t="s">
        <v>44</v>
      </c>
      <c r="J292" s="87">
        <v>1</v>
      </c>
      <c r="K292" s="87">
        <v>140</v>
      </c>
      <c r="L292" s="87">
        <v>155</v>
      </c>
      <c r="M292" s="87">
        <v>245</v>
      </c>
      <c r="N292" s="87"/>
      <c r="O292" s="89">
        <f t="shared" si="26"/>
        <v>167.5</v>
      </c>
      <c r="P292" s="55" t="s">
        <v>22</v>
      </c>
      <c r="Q292" s="89" t="e">
        <f>J292*IF(I292="Diaria",#REF!,IF(I292="Quincenal",#REF!,IF(I292="Semestral",#REF!,IF(I292="Trimestral",#REF!,IF(I292="Cuatrimestral",#REF!,IF(I292="Semanal",#REF!,IF(I292="Mensual",#REF!,IF(I292="Anual",#REF!,0))))))))</f>
        <v>#REF!</v>
      </c>
      <c r="R292" s="89" t="e">
        <f t="shared" si="27"/>
        <v>#REF!</v>
      </c>
      <c r="S292" s="89" t="e">
        <f>IF(P292="Sí",#REF!,#REF!)</f>
        <v>#REF!</v>
      </c>
      <c r="T292" s="89" t="e">
        <f t="shared" si="28"/>
        <v>#REF!</v>
      </c>
      <c r="U292" s="89" t="e">
        <f>C_ODM9[[#This Row],[Plazas]]/$W$10</f>
        <v>#REF!</v>
      </c>
    </row>
    <row r="293" spans="1:21" ht="50" hidden="1" x14ac:dyDescent="0.2">
      <c r="A293" s="84" t="s">
        <v>321</v>
      </c>
      <c r="B293" s="86" t="s">
        <v>322</v>
      </c>
      <c r="C293" s="86" t="s">
        <v>206</v>
      </c>
      <c r="D293" s="86" t="s">
        <v>35</v>
      </c>
      <c r="E293" s="86" t="s">
        <v>118</v>
      </c>
      <c r="F293" s="101" t="s">
        <v>308</v>
      </c>
      <c r="G293" s="101" t="s">
        <v>80</v>
      </c>
      <c r="H293" s="86" t="s">
        <v>39</v>
      </c>
      <c r="I293" s="85" t="s">
        <v>44</v>
      </c>
      <c r="J293" s="87">
        <v>2</v>
      </c>
      <c r="K293" s="87">
        <v>14</v>
      </c>
      <c r="L293" s="87">
        <v>21</v>
      </c>
      <c r="M293" s="87">
        <v>35</v>
      </c>
      <c r="N293" s="87"/>
      <c r="O293" s="89">
        <f t="shared" si="26"/>
        <v>22.166666666666668</v>
      </c>
      <c r="P293" s="55" t="s">
        <v>22</v>
      </c>
      <c r="Q293" s="89" t="e">
        <f>J293*IF(I293="Diaria",#REF!,IF(I293="Quincenal",#REF!,IF(I293="Semestral",#REF!,IF(I293="Trimestral",#REF!,IF(I293="Cuatrimestral",#REF!,IF(I293="Semanal",#REF!,IF(I293="Mensual",#REF!,IF(I293="Anual",#REF!,0))))))))</f>
        <v>#REF!</v>
      </c>
      <c r="R293" s="89" t="e">
        <f t="shared" si="27"/>
        <v>#REF!</v>
      </c>
      <c r="S293" s="89" t="e">
        <f>IF(P293="Sí",#REF!,#REF!)</f>
        <v>#REF!</v>
      </c>
      <c r="T293" s="89" t="e">
        <f t="shared" si="28"/>
        <v>#REF!</v>
      </c>
      <c r="U293" s="89" t="e">
        <f>C_ODM9[[#This Row],[Plazas]]/$W$10</f>
        <v>#REF!</v>
      </c>
    </row>
    <row r="294" spans="1:21" ht="50" hidden="1" x14ac:dyDescent="0.2">
      <c r="A294" s="84" t="s">
        <v>321</v>
      </c>
      <c r="B294" s="86" t="s">
        <v>322</v>
      </c>
      <c r="C294" s="86" t="s">
        <v>206</v>
      </c>
      <c r="D294" s="86" t="s">
        <v>35</v>
      </c>
      <c r="E294" s="86" t="s">
        <v>132</v>
      </c>
      <c r="F294" s="101" t="s">
        <v>132</v>
      </c>
      <c r="G294" s="101" t="s">
        <v>80</v>
      </c>
      <c r="H294" s="86" t="s">
        <v>39</v>
      </c>
      <c r="I294" s="85" t="s">
        <v>44</v>
      </c>
      <c r="J294" s="87">
        <v>1</v>
      </c>
      <c r="K294" s="87">
        <v>14</v>
      </c>
      <c r="L294" s="87">
        <v>21</v>
      </c>
      <c r="M294" s="87">
        <v>28</v>
      </c>
      <c r="N294" s="87"/>
      <c r="O294" s="89">
        <f t="shared" si="26"/>
        <v>21</v>
      </c>
      <c r="P294" s="55" t="s">
        <v>22</v>
      </c>
      <c r="Q294" s="89" t="e">
        <f>J294*IF(I294="Diaria",#REF!,IF(I294="Quincenal",#REF!,IF(I294="Semestral",#REF!,IF(I294="Trimestral",#REF!,IF(I294="Cuatrimestral",#REF!,IF(I294="Semanal",#REF!,IF(I294="Mensual",#REF!,IF(I294="Anual",#REF!,0))))))))</f>
        <v>#REF!</v>
      </c>
      <c r="R294" s="89" t="e">
        <f t="shared" si="27"/>
        <v>#REF!</v>
      </c>
      <c r="S294" s="89" t="e">
        <f>IF(P294="Sí",#REF!,#REF!)</f>
        <v>#REF!</v>
      </c>
      <c r="T294" s="89" t="e">
        <f t="shared" si="28"/>
        <v>#REF!</v>
      </c>
      <c r="U294" s="89" t="e">
        <f>C_ODM9[[#This Row],[Plazas]]/$W$10</f>
        <v>#REF!</v>
      </c>
    </row>
    <row r="295" spans="1:21" ht="50" hidden="1" x14ac:dyDescent="0.2">
      <c r="A295" s="84" t="s">
        <v>321</v>
      </c>
      <c r="B295" s="86" t="s">
        <v>322</v>
      </c>
      <c r="C295" s="86" t="s">
        <v>206</v>
      </c>
      <c r="D295" s="86" t="s">
        <v>35</v>
      </c>
      <c r="E295" s="86" t="s">
        <v>136</v>
      </c>
      <c r="F295" s="101" t="s">
        <v>264</v>
      </c>
      <c r="G295" s="101" t="s">
        <v>80</v>
      </c>
      <c r="H295" s="86" t="s">
        <v>39</v>
      </c>
      <c r="I295" s="85" t="s">
        <v>44</v>
      </c>
      <c r="J295" s="87">
        <v>1</v>
      </c>
      <c r="K295" s="87">
        <v>14</v>
      </c>
      <c r="L295" s="87">
        <v>21</v>
      </c>
      <c r="M295" s="87">
        <v>28</v>
      </c>
      <c r="N295" s="87"/>
      <c r="O295" s="89">
        <f t="shared" si="26"/>
        <v>21</v>
      </c>
      <c r="P295" s="55" t="s">
        <v>22</v>
      </c>
      <c r="Q295" s="89" t="e">
        <f>J295*IF(I295="Diaria",#REF!,IF(I295="Quincenal",#REF!,IF(I295="Semestral",#REF!,IF(I295="Trimestral",#REF!,IF(I295="Cuatrimestral",#REF!,IF(I295="Semanal",#REF!,IF(I295="Mensual",#REF!,IF(I295="Anual",#REF!,0))))))))</f>
        <v>#REF!</v>
      </c>
      <c r="R295" s="89" t="e">
        <f t="shared" si="27"/>
        <v>#REF!</v>
      </c>
      <c r="S295" s="89" t="e">
        <f>IF(P295="Sí",#REF!,#REF!)</f>
        <v>#REF!</v>
      </c>
      <c r="T295" s="89" t="e">
        <f t="shared" si="28"/>
        <v>#REF!</v>
      </c>
      <c r="U295" s="89" t="e">
        <f>C_ODM9[[#This Row],[Plazas]]/$W$10</f>
        <v>#REF!</v>
      </c>
    </row>
    <row r="296" spans="1:21" ht="75" hidden="1" x14ac:dyDescent="0.2">
      <c r="A296" s="84" t="s">
        <v>321</v>
      </c>
      <c r="B296" s="86" t="s">
        <v>322</v>
      </c>
      <c r="C296" s="86" t="s">
        <v>206</v>
      </c>
      <c r="D296" s="86" t="s">
        <v>35</v>
      </c>
      <c r="E296" s="86" t="s">
        <v>141</v>
      </c>
      <c r="F296" s="101" t="s">
        <v>265</v>
      </c>
      <c r="G296" s="101" t="s">
        <v>80</v>
      </c>
      <c r="H296" s="86" t="s">
        <v>39</v>
      </c>
      <c r="I296" s="85" t="s">
        <v>44</v>
      </c>
      <c r="J296" s="87">
        <v>2</v>
      </c>
      <c r="K296" s="87">
        <v>7</v>
      </c>
      <c r="L296" s="87">
        <v>14</v>
      </c>
      <c r="M296" s="87">
        <v>18</v>
      </c>
      <c r="N296" s="87"/>
      <c r="O296" s="89">
        <f t="shared" si="26"/>
        <v>13.5</v>
      </c>
      <c r="P296" s="55" t="s">
        <v>22</v>
      </c>
      <c r="Q296" s="89" t="e">
        <f>J296*IF(I296="Diaria",#REF!,IF(I296="Quincenal",#REF!,IF(I296="Semestral",#REF!,IF(I296="Trimestral",#REF!,IF(I296="Cuatrimestral",#REF!,IF(I296="Semanal",#REF!,IF(I296="Mensual",#REF!,IF(I296="Anual",#REF!,0))))))))</f>
        <v>#REF!</v>
      </c>
      <c r="R296" s="89" t="e">
        <f t="shared" si="27"/>
        <v>#REF!</v>
      </c>
      <c r="S296" s="89" t="e">
        <f>IF(P296="Sí",#REF!,#REF!)</f>
        <v>#REF!</v>
      </c>
      <c r="T296" s="89" t="e">
        <f t="shared" si="28"/>
        <v>#REF!</v>
      </c>
      <c r="U296" s="89" t="e">
        <f>C_ODM9[[#This Row],[Plazas]]/$W$10</f>
        <v>#REF!</v>
      </c>
    </row>
    <row r="297" spans="1:21" ht="75" hidden="1" x14ac:dyDescent="0.2">
      <c r="A297" s="84" t="s">
        <v>321</v>
      </c>
      <c r="B297" s="86" t="s">
        <v>322</v>
      </c>
      <c r="C297" s="86" t="s">
        <v>206</v>
      </c>
      <c r="D297" s="86" t="s">
        <v>35</v>
      </c>
      <c r="E297" s="86" t="s">
        <v>141</v>
      </c>
      <c r="F297" s="101" t="s">
        <v>267</v>
      </c>
      <c r="G297" s="101" t="s">
        <v>80</v>
      </c>
      <c r="H297" s="86" t="s">
        <v>39</v>
      </c>
      <c r="I297" s="85" t="s">
        <v>44</v>
      </c>
      <c r="J297" s="87">
        <v>1</v>
      </c>
      <c r="K297" s="87">
        <v>1</v>
      </c>
      <c r="L297" s="87">
        <v>2</v>
      </c>
      <c r="M297" s="87">
        <v>5</v>
      </c>
      <c r="N297" s="87"/>
      <c r="O297" s="89">
        <f t="shared" si="26"/>
        <v>2.3333333333333335</v>
      </c>
      <c r="P297" s="55" t="s">
        <v>22</v>
      </c>
      <c r="Q297" s="89" t="e">
        <f>J297*IF(I297="Diaria",#REF!,IF(I297="Quincenal",#REF!,IF(I297="Semestral",#REF!,IF(I297="Trimestral",#REF!,IF(I297="Cuatrimestral",#REF!,IF(I297="Semanal",#REF!,IF(I297="Mensual",#REF!,IF(I297="Anual",#REF!,0))))))))</f>
        <v>#REF!</v>
      </c>
      <c r="R297" s="89" t="e">
        <f t="shared" si="27"/>
        <v>#REF!</v>
      </c>
      <c r="S297" s="89" t="e">
        <f>IF(P297="Sí",#REF!,#REF!)</f>
        <v>#REF!</v>
      </c>
      <c r="T297" s="89" t="e">
        <f t="shared" si="28"/>
        <v>#REF!</v>
      </c>
      <c r="U297" s="89" t="e">
        <f>C_ODM9[[#This Row],[Plazas]]/$W$10</f>
        <v>#REF!</v>
      </c>
    </row>
    <row r="298" spans="1:21" ht="50" hidden="1" x14ac:dyDescent="0.2">
      <c r="A298" s="84" t="s">
        <v>321</v>
      </c>
      <c r="B298" s="86" t="s">
        <v>322</v>
      </c>
      <c r="C298" s="86" t="s">
        <v>206</v>
      </c>
      <c r="D298" s="86" t="s">
        <v>35</v>
      </c>
      <c r="E298" s="86" t="s">
        <v>162</v>
      </c>
      <c r="F298" s="101" t="s">
        <v>304</v>
      </c>
      <c r="G298" s="101" t="s">
        <v>80</v>
      </c>
      <c r="H298" s="86" t="s">
        <v>39</v>
      </c>
      <c r="I298" s="85" t="s">
        <v>44</v>
      </c>
      <c r="J298" s="87">
        <v>1</v>
      </c>
      <c r="K298" s="87">
        <v>21</v>
      </c>
      <c r="L298" s="87">
        <v>28</v>
      </c>
      <c r="M298" s="87">
        <v>35</v>
      </c>
      <c r="N298" s="87"/>
      <c r="O298" s="89">
        <f t="shared" si="26"/>
        <v>28</v>
      </c>
      <c r="P298" s="55" t="s">
        <v>22</v>
      </c>
      <c r="Q298" s="89" t="e">
        <f>J298*IF(I298="Diaria",#REF!,IF(I298="Quincenal",#REF!,IF(I298="Semestral",#REF!,IF(I298="Trimestral",#REF!,IF(I298="Cuatrimestral",#REF!,IF(I298="Semanal",#REF!,IF(I298="Mensual",#REF!,IF(I298="Anual",#REF!,0))))))))</f>
        <v>#REF!</v>
      </c>
      <c r="R298" s="89" t="e">
        <f t="shared" si="27"/>
        <v>#REF!</v>
      </c>
      <c r="S298" s="89" t="e">
        <f>IF(P298="Sí",#REF!,#REF!)</f>
        <v>#REF!</v>
      </c>
      <c r="T298" s="89" t="e">
        <f t="shared" si="28"/>
        <v>#REF!</v>
      </c>
      <c r="U298" s="89" t="e">
        <f>C_ODM9[[#This Row],[Plazas]]/$W$10</f>
        <v>#REF!</v>
      </c>
    </row>
    <row r="299" spans="1:21" ht="50" hidden="1" x14ac:dyDescent="0.2">
      <c r="A299" s="84" t="s">
        <v>321</v>
      </c>
      <c r="B299" s="86" t="s">
        <v>322</v>
      </c>
      <c r="C299" s="86" t="s">
        <v>206</v>
      </c>
      <c r="D299" s="86" t="s">
        <v>35</v>
      </c>
      <c r="E299" s="86" t="s">
        <v>171</v>
      </c>
      <c r="F299" s="101" t="s">
        <v>276</v>
      </c>
      <c r="G299" s="101" t="s">
        <v>80</v>
      </c>
      <c r="H299" s="86" t="s">
        <v>39</v>
      </c>
      <c r="I299" s="85" t="s">
        <v>44</v>
      </c>
      <c r="J299" s="87">
        <v>1</v>
      </c>
      <c r="K299" s="87">
        <v>7</v>
      </c>
      <c r="L299" s="87">
        <v>14</v>
      </c>
      <c r="M299" s="87">
        <v>21</v>
      </c>
      <c r="N299" s="87"/>
      <c r="O299" s="89">
        <f t="shared" si="26"/>
        <v>14</v>
      </c>
      <c r="P299" s="55" t="s">
        <v>22</v>
      </c>
      <c r="Q299" s="89" t="e">
        <f>J299*IF(I299="Diaria",#REF!,IF(I299="Quincenal",#REF!,IF(I299="Semestral",#REF!,IF(I299="Trimestral",#REF!,IF(I299="Cuatrimestral",#REF!,IF(I299="Semanal",#REF!,IF(I299="Mensual",#REF!,IF(I299="Anual",#REF!,0))))))))</f>
        <v>#REF!</v>
      </c>
      <c r="R299" s="89" t="e">
        <f t="shared" si="27"/>
        <v>#REF!</v>
      </c>
      <c r="S299" s="89" t="e">
        <f>IF(P299="Sí",#REF!,#REF!)</f>
        <v>#REF!</v>
      </c>
      <c r="T299" s="89" t="e">
        <f t="shared" si="28"/>
        <v>#REF!</v>
      </c>
      <c r="U299" s="89" t="e">
        <f>C_ODM9[[#This Row],[Plazas]]/$W$10</f>
        <v>#REF!</v>
      </c>
    </row>
    <row r="300" spans="1:21" ht="50" hidden="1" x14ac:dyDescent="0.2">
      <c r="A300" s="84" t="s">
        <v>321</v>
      </c>
      <c r="B300" s="86" t="s">
        <v>322</v>
      </c>
      <c r="C300" s="86" t="s">
        <v>206</v>
      </c>
      <c r="D300" s="86" t="s">
        <v>35</v>
      </c>
      <c r="E300" s="86" t="s">
        <v>181</v>
      </c>
      <c r="F300" s="101" t="s">
        <v>310</v>
      </c>
      <c r="G300" s="101" t="s">
        <v>80</v>
      </c>
      <c r="H300" s="86" t="s">
        <v>39</v>
      </c>
      <c r="I300" s="85" t="s">
        <v>44</v>
      </c>
      <c r="J300" s="87">
        <v>1</v>
      </c>
      <c r="K300" s="87">
        <v>7</v>
      </c>
      <c r="L300" s="87">
        <v>14</v>
      </c>
      <c r="M300" s="87">
        <v>21</v>
      </c>
      <c r="N300" s="87"/>
      <c r="O300" s="89">
        <f t="shared" si="26"/>
        <v>14</v>
      </c>
      <c r="P300" s="55" t="s">
        <v>22</v>
      </c>
      <c r="Q300" s="89" t="e">
        <f>J300*IF(I300="Diaria",#REF!,IF(I300="Quincenal",#REF!,IF(I300="Semestral",#REF!,IF(I300="Trimestral",#REF!,IF(I300="Cuatrimestral",#REF!,IF(I300="Semanal",#REF!,IF(I300="Mensual",#REF!,IF(I300="Anual",#REF!,0))))))))</f>
        <v>#REF!</v>
      </c>
      <c r="R300" s="89" t="e">
        <f t="shared" si="27"/>
        <v>#REF!</v>
      </c>
      <c r="S300" s="89" t="e">
        <f>IF(P300="Sí",#REF!,#REF!)</f>
        <v>#REF!</v>
      </c>
      <c r="T300" s="89" t="e">
        <f t="shared" si="28"/>
        <v>#REF!</v>
      </c>
      <c r="U300" s="89" t="e">
        <f>C_ODM9[[#This Row],[Plazas]]/$W$10</f>
        <v>#REF!</v>
      </c>
    </row>
    <row r="301" spans="1:21" ht="100" hidden="1" x14ac:dyDescent="0.2">
      <c r="A301" s="84" t="s">
        <v>321</v>
      </c>
      <c r="B301" s="86" t="s">
        <v>322</v>
      </c>
      <c r="C301" s="86" t="s">
        <v>206</v>
      </c>
      <c r="D301" s="86" t="s">
        <v>35</v>
      </c>
      <c r="E301" s="86" t="s">
        <v>184</v>
      </c>
      <c r="F301" s="101" t="s">
        <v>281</v>
      </c>
      <c r="G301" s="101" t="s">
        <v>80</v>
      </c>
      <c r="H301" s="86" t="s">
        <v>39</v>
      </c>
      <c r="I301" s="85" t="s">
        <v>109</v>
      </c>
      <c r="J301" s="87">
        <v>1</v>
      </c>
      <c r="K301" s="87">
        <v>2</v>
      </c>
      <c r="L301" s="87">
        <v>7</v>
      </c>
      <c r="M301" s="87">
        <v>12</v>
      </c>
      <c r="N301" s="87"/>
      <c r="O301" s="89">
        <f t="shared" si="26"/>
        <v>7</v>
      </c>
      <c r="P301" s="55" t="s">
        <v>22</v>
      </c>
      <c r="Q301" s="89" t="e">
        <f>J301*IF(I301="Diaria",#REF!,IF(I301="Quincenal",#REF!,IF(I301="Semestral",#REF!,IF(I301="Trimestral",#REF!,IF(I301="Cuatrimestral",#REF!,IF(I301="Semanal",#REF!,IF(I301="Mensual",#REF!,IF(I301="Anual",#REF!,0))))))))</f>
        <v>#REF!</v>
      </c>
      <c r="R301" s="89" t="e">
        <f t="shared" si="27"/>
        <v>#REF!</v>
      </c>
      <c r="S301" s="89" t="e">
        <f>IF(P301="Sí",#REF!,#REF!)</f>
        <v>#REF!</v>
      </c>
      <c r="T301" s="89" t="e">
        <f t="shared" si="28"/>
        <v>#REF!</v>
      </c>
      <c r="U301" s="89" t="e">
        <f>C_ODM9[[#This Row],[Plazas]]/$W$10</f>
        <v>#REF!</v>
      </c>
    </row>
    <row r="302" spans="1:21" s="77" customFormat="1" ht="125" hidden="1" x14ac:dyDescent="0.2">
      <c r="A302" s="113" t="s">
        <v>324</v>
      </c>
      <c r="B302" s="114" t="s">
        <v>325</v>
      </c>
      <c r="C302" s="114" t="s">
        <v>326</v>
      </c>
      <c r="D302" s="114" t="s">
        <v>207</v>
      </c>
      <c r="E302" s="114" t="s">
        <v>220</v>
      </c>
      <c r="F302" s="115" t="s">
        <v>327</v>
      </c>
      <c r="G302" s="115" t="s">
        <v>328</v>
      </c>
      <c r="H302" s="114" t="s">
        <v>39</v>
      </c>
      <c r="I302" s="112" t="s">
        <v>114</v>
      </c>
      <c r="J302" s="116">
        <v>1</v>
      </c>
      <c r="K302" s="116">
        <v>1</v>
      </c>
      <c r="L302" s="116">
        <v>3.5</v>
      </c>
      <c r="M302" s="116">
        <v>6</v>
      </c>
      <c r="N302" s="116"/>
      <c r="O302" s="112">
        <f>(K302+(4*L302)+M302)/6</f>
        <v>3.5</v>
      </c>
      <c r="P302" s="112" t="s">
        <v>22</v>
      </c>
      <c r="Q302" s="112" t="e">
        <f>J302*IF(I302="Diaria",#REF!,IF(I302="Quincenal",#REF!,IF(I302="Semestral",#REF!,IF(I302="Trimestral",#REF!,IF(I302="Cuatrimestral",#REF!,IF(I302="Semanal",#REF!,IF(I302="Mensual",#REF!,IF(I302="Anual",#REF!,0))))))))</f>
        <v>#REF!</v>
      </c>
      <c r="R302" s="112" t="e">
        <f>Q302*O302</f>
        <v>#REF!</v>
      </c>
      <c r="S302" s="112" t="e">
        <f>IF(P302="Sí",#REF!,#REF!)</f>
        <v>#REF!</v>
      </c>
      <c r="T302" s="112" t="e">
        <f>R302/S302</f>
        <v>#REF!</v>
      </c>
      <c r="U302" s="112" t="e">
        <f>C_ODM9[[#This Row],[Plazas]]/$W$10</f>
        <v>#REF!</v>
      </c>
    </row>
    <row r="303" spans="1:21" ht="75" hidden="1" x14ac:dyDescent="0.2">
      <c r="A303" s="84" t="s">
        <v>324</v>
      </c>
      <c r="B303" s="86" t="s">
        <v>325</v>
      </c>
      <c r="C303" s="86" t="s">
        <v>326</v>
      </c>
      <c r="D303" s="86" t="s">
        <v>35</v>
      </c>
      <c r="E303" s="86" t="s">
        <v>102</v>
      </c>
      <c r="F303" s="101" t="s">
        <v>259</v>
      </c>
      <c r="G303" s="101" t="s">
        <v>70</v>
      </c>
      <c r="H303" s="86" t="s">
        <v>39</v>
      </c>
      <c r="I303" s="89" t="s">
        <v>40</v>
      </c>
      <c r="J303" s="87">
        <v>1</v>
      </c>
      <c r="K303" s="87">
        <v>5</v>
      </c>
      <c r="L303" s="87">
        <v>7.5</v>
      </c>
      <c r="M303" s="87">
        <v>10</v>
      </c>
      <c r="N303" s="87"/>
      <c r="O303" s="89">
        <f>(K303+(4*L303)+M303)/6</f>
        <v>7.5</v>
      </c>
      <c r="P303" s="89" t="s">
        <v>22</v>
      </c>
      <c r="Q303" s="89" t="e">
        <f>J303*IF(I303="Diaria",#REF!,IF(I303="Quincenal",#REF!,IF(I303="Semestral",#REF!,IF(I303="Trimestral",#REF!,IF(I303="Cuatrimestral",#REF!,IF(I303="Semanal",#REF!,IF(I303="Mensual",#REF!,IF(I303="Anual",#REF!,0))))))))</f>
        <v>#REF!</v>
      </c>
      <c r="R303" s="89" t="e">
        <f>Q303*O303</f>
        <v>#REF!</v>
      </c>
      <c r="S303" s="89" t="e">
        <f>IF(P303="Sí",#REF!,#REF!)</f>
        <v>#REF!</v>
      </c>
      <c r="T303" s="89" t="e">
        <f>R303/S303</f>
        <v>#REF!</v>
      </c>
      <c r="U303" s="89" t="e">
        <f>C_ODM9[[#This Row],[Plazas]]/$W$10</f>
        <v>#REF!</v>
      </c>
    </row>
    <row r="304" spans="1:21" ht="75" hidden="1" x14ac:dyDescent="0.2">
      <c r="A304" s="84" t="s">
        <v>324</v>
      </c>
      <c r="B304" s="86" t="s">
        <v>325</v>
      </c>
      <c r="C304" s="86" t="s">
        <v>326</v>
      </c>
      <c r="D304" s="86" t="s">
        <v>35</v>
      </c>
      <c r="E304" s="86" t="s">
        <v>118</v>
      </c>
      <c r="F304" s="101" t="s">
        <v>128</v>
      </c>
      <c r="G304" s="101" t="s">
        <v>70</v>
      </c>
      <c r="H304" s="86" t="s">
        <v>39</v>
      </c>
      <c r="I304" s="89" t="s">
        <v>40</v>
      </c>
      <c r="J304" s="87">
        <v>1</v>
      </c>
      <c r="K304" s="87">
        <v>5</v>
      </c>
      <c r="L304" s="87">
        <v>7.5</v>
      </c>
      <c r="M304" s="87">
        <v>10</v>
      </c>
      <c r="N304" s="87"/>
      <c r="O304" s="89">
        <f>(K304+(4*L304)+M304)/6</f>
        <v>7.5</v>
      </c>
      <c r="P304" s="89" t="s">
        <v>22</v>
      </c>
      <c r="Q304" s="89" t="e">
        <f>J304*IF(I304="Diaria",#REF!,IF(I304="Quincenal",#REF!,IF(I304="Semestral",#REF!,IF(I304="Trimestral",#REF!,IF(I304="Cuatrimestral",#REF!,IF(I304="Semanal",#REF!,IF(I304="Mensual",#REF!,IF(I304="Anual",#REF!,0))))))))</f>
        <v>#REF!</v>
      </c>
      <c r="R304" s="89" t="e">
        <f>Q304*O304</f>
        <v>#REF!</v>
      </c>
      <c r="S304" s="89" t="e">
        <f>IF(P304="Sí",#REF!,#REF!)</f>
        <v>#REF!</v>
      </c>
      <c r="T304" s="89" t="e">
        <f>R304/S304</f>
        <v>#REF!</v>
      </c>
      <c r="U304" s="89" t="e">
        <f>C_ODM9[[#This Row],[Plazas]]/$W$10</f>
        <v>#REF!</v>
      </c>
    </row>
    <row r="305" spans="1:21" ht="75" hidden="1" x14ac:dyDescent="0.2">
      <c r="A305" s="84" t="s">
        <v>324</v>
      </c>
      <c r="B305" s="52" t="s">
        <v>325</v>
      </c>
      <c r="C305" s="86" t="s">
        <v>326</v>
      </c>
      <c r="D305" s="52" t="s">
        <v>35</v>
      </c>
      <c r="E305" s="52" t="s">
        <v>132</v>
      </c>
      <c r="F305" s="50" t="s">
        <v>262</v>
      </c>
      <c r="G305" s="50" t="s">
        <v>70</v>
      </c>
      <c r="H305" s="52" t="s">
        <v>39</v>
      </c>
      <c r="I305" s="55" t="s">
        <v>40</v>
      </c>
      <c r="J305" s="70">
        <v>1</v>
      </c>
      <c r="K305" s="70">
        <v>10</v>
      </c>
      <c r="L305" s="87">
        <v>12.5</v>
      </c>
      <c r="M305" s="70">
        <v>15</v>
      </c>
      <c r="N305" s="70"/>
      <c r="O305" s="55">
        <f t="shared" ref="O305:O306" si="29">(K305+(4*L305)+M305)/6</f>
        <v>12.5</v>
      </c>
      <c r="P305" s="89" t="s">
        <v>22</v>
      </c>
      <c r="Q305" s="55" t="e">
        <f>J305*IF(I305="Diaria",#REF!,IF(I305="Quincenal",#REF!,IF(I305="Semestral",#REF!,IF(I305="Trimestral",#REF!,IF(I305="Cuatrimestral",#REF!,IF(I305="Semanal",#REF!,IF(I305="Mensual",#REF!,IF(I305="Anual",#REF!,0))))))))</f>
        <v>#REF!</v>
      </c>
      <c r="R305" s="55" t="e">
        <f t="shared" ref="R305:R306" si="30">Q305*O305</f>
        <v>#REF!</v>
      </c>
      <c r="S305" s="55" t="e">
        <f>IF(P305="Sí",#REF!,#REF!)</f>
        <v>#REF!</v>
      </c>
      <c r="T305" s="55" t="e">
        <f t="shared" ref="T305:T306" si="31">R305/S305</f>
        <v>#REF!</v>
      </c>
      <c r="U305" s="55" t="e">
        <f>C_ODM9[[#This Row],[Plazas]]/$W$10</f>
        <v>#REF!</v>
      </c>
    </row>
    <row r="306" spans="1:21" ht="75" hidden="1" x14ac:dyDescent="0.2">
      <c r="A306" s="84" t="s">
        <v>324</v>
      </c>
      <c r="B306" s="86" t="s">
        <v>325</v>
      </c>
      <c r="C306" s="86" t="s">
        <v>326</v>
      </c>
      <c r="D306" s="86" t="s">
        <v>35</v>
      </c>
      <c r="E306" s="86" t="s">
        <v>132</v>
      </c>
      <c r="F306" s="101" t="s">
        <v>329</v>
      </c>
      <c r="G306" s="101" t="s">
        <v>330</v>
      </c>
      <c r="H306" s="86" t="s">
        <v>39</v>
      </c>
      <c r="I306" s="89" t="s">
        <v>40</v>
      </c>
      <c r="J306" s="87">
        <v>1</v>
      </c>
      <c r="K306" s="87">
        <v>10</v>
      </c>
      <c r="L306" s="87">
        <v>12.5</v>
      </c>
      <c r="M306" s="87">
        <v>15</v>
      </c>
      <c r="N306" s="87"/>
      <c r="O306" s="89">
        <f t="shared" si="29"/>
        <v>12.5</v>
      </c>
      <c r="P306" s="89" t="s">
        <v>22</v>
      </c>
      <c r="Q306" s="89" t="e">
        <f>J306*IF(I306="Diaria",#REF!,IF(I306="Quincenal",#REF!,IF(I306="Semestral",#REF!,IF(I306="Trimestral",#REF!,IF(I306="Cuatrimestral",#REF!,IF(I306="Semanal",#REF!,IF(I306="Mensual",#REF!,IF(I306="Anual",#REF!,0))))))))</f>
        <v>#REF!</v>
      </c>
      <c r="R306" s="89" t="e">
        <f t="shared" si="30"/>
        <v>#REF!</v>
      </c>
      <c r="S306" s="89" t="e">
        <f>IF(P306="Sí",#REF!,#REF!)</f>
        <v>#REF!</v>
      </c>
      <c r="T306" s="89" t="e">
        <f t="shared" si="31"/>
        <v>#REF!</v>
      </c>
      <c r="U306" s="89" t="e">
        <f>C_ODM9[[#This Row],[Plazas]]/$W$10</f>
        <v>#REF!</v>
      </c>
    </row>
    <row r="307" spans="1:21" ht="75" hidden="1" x14ac:dyDescent="0.2">
      <c r="A307" s="84" t="s">
        <v>324</v>
      </c>
      <c r="B307" s="86" t="s">
        <v>325</v>
      </c>
      <c r="C307" s="86" t="s">
        <v>326</v>
      </c>
      <c r="D307" s="86" t="s">
        <v>35</v>
      </c>
      <c r="E307" s="86" t="s">
        <v>141</v>
      </c>
      <c r="F307" s="101" t="s">
        <v>331</v>
      </c>
      <c r="G307" s="101" t="s">
        <v>53</v>
      </c>
      <c r="H307" s="86" t="s">
        <v>39</v>
      </c>
      <c r="I307" s="89" t="s">
        <v>40</v>
      </c>
      <c r="J307" s="87">
        <v>1</v>
      </c>
      <c r="K307" s="87">
        <v>10</v>
      </c>
      <c r="L307" s="87">
        <v>12.5</v>
      </c>
      <c r="M307" s="87">
        <v>15</v>
      </c>
      <c r="N307" s="87"/>
      <c r="O307" s="89">
        <f>(K307+(4*L307)+M307)/6</f>
        <v>12.5</v>
      </c>
      <c r="P307" s="89" t="s">
        <v>22</v>
      </c>
      <c r="Q307" s="89" t="e">
        <f>J307*IF(I307="Diaria",#REF!,IF(I307="Quincenal",#REF!,IF(I307="Semestral",#REF!,IF(I307="Trimestral",#REF!,IF(I307="Cuatrimestral",#REF!,IF(I307="Semanal",#REF!,IF(I307="Mensual",#REF!,IF(I307="Anual",#REF!,0))))))))</f>
        <v>#REF!</v>
      </c>
      <c r="R307" s="89" t="e">
        <f>Q307*O307</f>
        <v>#REF!</v>
      </c>
      <c r="S307" s="89" t="e">
        <f>IF(P307="Sí",#REF!,#REF!)</f>
        <v>#REF!</v>
      </c>
      <c r="T307" s="89" t="e">
        <f>R307/S307</f>
        <v>#REF!</v>
      </c>
      <c r="U307" s="89" t="e">
        <f>C_ODM9[[#This Row],[Plazas]]/$W$10</f>
        <v>#REF!</v>
      </c>
    </row>
    <row r="308" spans="1:21" ht="75" hidden="1" x14ac:dyDescent="0.2">
      <c r="A308" s="84" t="s">
        <v>324</v>
      </c>
      <c r="B308" s="86" t="s">
        <v>325</v>
      </c>
      <c r="C308" s="86" t="s">
        <v>326</v>
      </c>
      <c r="D308" s="86" t="s">
        <v>35</v>
      </c>
      <c r="E308" s="86" t="s">
        <v>162</v>
      </c>
      <c r="F308" s="101" t="s">
        <v>270</v>
      </c>
      <c r="G308" s="101" t="s">
        <v>70</v>
      </c>
      <c r="H308" s="86" t="s">
        <v>39</v>
      </c>
      <c r="I308" s="89" t="s">
        <v>40</v>
      </c>
      <c r="J308" s="87">
        <v>1</v>
      </c>
      <c r="K308" s="87">
        <v>10</v>
      </c>
      <c r="L308" s="87">
        <v>12.5</v>
      </c>
      <c r="M308" s="87">
        <v>15</v>
      </c>
      <c r="N308" s="87"/>
      <c r="O308" s="89">
        <f>(K308+(4*L308)+M308)/6</f>
        <v>12.5</v>
      </c>
      <c r="P308" s="89" t="s">
        <v>22</v>
      </c>
      <c r="Q308" s="89" t="e">
        <f>J308*IF(I308="Diaria",#REF!,IF(I308="Quincenal",#REF!,IF(I308="Semestral",#REF!,IF(I308="Trimestral",#REF!,IF(I308="Cuatrimestral",#REF!,IF(I308="Semanal",#REF!,IF(I308="Mensual",#REF!,IF(I308="Anual",#REF!,0))))))))</f>
        <v>#REF!</v>
      </c>
      <c r="R308" s="89" t="e">
        <f>Q308*O308</f>
        <v>#REF!</v>
      </c>
      <c r="S308" s="89" t="e">
        <f>IF(P308="Sí",#REF!,#REF!)</f>
        <v>#REF!</v>
      </c>
      <c r="T308" s="89" t="e">
        <f>R308/S308</f>
        <v>#REF!</v>
      </c>
      <c r="U308" s="89" t="e">
        <f>C_ODM9[[#This Row],[Plazas]]/$W$10</f>
        <v>#REF!</v>
      </c>
    </row>
    <row r="309" spans="1:21" ht="50" hidden="1" x14ac:dyDescent="0.2">
      <c r="A309" s="90" t="s">
        <v>332</v>
      </c>
      <c r="B309" s="52" t="s">
        <v>333</v>
      </c>
      <c r="C309" s="86" t="s">
        <v>326</v>
      </c>
      <c r="D309" s="52" t="s">
        <v>35</v>
      </c>
      <c r="E309" s="52" t="s">
        <v>132</v>
      </c>
      <c r="F309" s="50" t="s">
        <v>132</v>
      </c>
      <c r="G309" s="50" t="s">
        <v>80</v>
      </c>
      <c r="H309" s="52" t="s">
        <v>39</v>
      </c>
      <c r="I309" s="53" t="s">
        <v>40</v>
      </c>
      <c r="J309" s="70">
        <v>1</v>
      </c>
      <c r="K309" s="70">
        <v>16</v>
      </c>
      <c r="L309" s="70">
        <v>20</v>
      </c>
      <c r="M309" s="70">
        <v>40</v>
      </c>
      <c r="N309" s="70" t="s">
        <v>334</v>
      </c>
      <c r="O309" s="55">
        <f t="shared" ref="O309:O360" si="32">(K309+(4*L309)+M309)/6</f>
        <v>22.666666666666668</v>
      </c>
      <c r="P309" s="89" t="s">
        <v>22</v>
      </c>
      <c r="Q309" s="55" t="e">
        <f>J309*IF(I309="Diaria",#REF!,IF(I309="Quincenal",#REF!,IF(I309="Semestral",#REF!,IF(I309="Trimestral",#REF!,IF(I309="Cuatrimestral",#REF!,IF(I309="Semanal",#REF!,IF(I309="Mensual",#REF!,IF(I309="Anual",#REF!,0))))))))</f>
        <v>#REF!</v>
      </c>
      <c r="R309" s="55" t="e">
        <f t="shared" ref="R309:R360" si="33">Q309*O309</f>
        <v>#REF!</v>
      </c>
      <c r="S309" s="55" t="e">
        <f>IF(P309="Sí",#REF!,#REF!)</f>
        <v>#REF!</v>
      </c>
      <c r="T309" s="55" t="e">
        <f t="shared" ref="T309:T360" si="34">R309/S309</f>
        <v>#REF!</v>
      </c>
      <c r="U309" s="55" t="e">
        <f>C_ODM9[[#This Row],[Plazas]]/$W$10</f>
        <v>#REF!</v>
      </c>
    </row>
    <row r="310" spans="1:21" ht="50" hidden="1" x14ac:dyDescent="0.2">
      <c r="A310" s="90" t="s">
        <v>332</v>
      </c>
      <c r="B310" s="52" t="s">
        <v>335</v>
      </c>
      <c r="C310" s="86" t="s">
        <v>326</v>
      </c>
      <c r="D310" s="52" t="s">
        <v>35</v>
      </c>
      <c r="E310" s="52" t="s">
        <v>132</v>
      </c>
      <c r="F310" s="50" t="s">
        <v>329</v>
      </c>
      <c r="G310" s="50" t="s">
        <v>330</v>
      </c>
      <c r="H310" s="52" t="s">
        <v>39</v>
      </c>
      <c r="I310" s="53" t="s">
        <v>336</v>
      </c>
      <c r="J310" s="70">
        <v>1</v>
      </c>
      <c r="K310" s="70">
        <v>16</v>
      </c>
      <c r="L310" s="70">
        <v>10</v>
      </c>
      <c r="M310" s="70">
        <v>24</v>
      </c>
      <c r="N310" s="70"/>
      <c r="O310" s="55">
        <f t="shared" si="32"/>
        <v>13.333333333333334</v>
      </c>
      <c r="P310" s="89" t="s">
        <v>22</v>
      </c>
      <c r="Q310" s="55" t="e">
        <f>J310*IF(I310="Diaria",#REF!,IF(I310="Quincenal",#REF!,IF(I310="Semestral",#REF!,IF(I310="Trimestral",#REF!,IF(I310="Cuatrimestral",#REF!,IF(I310="Semanal",#REF!,IF(I310="Mensual",#REF!,IF(I310="Anual",#REF!,0))))))))</f>
        <v>#REF!</v>
      </c>
      <c r="R310" s="55" t="e">
        <f t="shared" si="33"/>
        <v>#REF!</v>
      </c>
      <c r="S310" s="55" t="e">
        <f>IF(P310="Sí",#REF!,#REF!)</f>
        <v>#REF!</v>
      </c>
      <c r="T310" s="55" t="e">
        <f t="shared" si="34"/>
        <v>#REF!</v>
      </c>
      <c r="U310" s="55" t="e">
        <f>C_ODM9[[#This Row],[Plazas]]/$W$10</f>
        <v>#REF!</v>
      </c>
    </row>
    <row r="311" spans="1:21" ht="50" hidden="1" x14ac:dyDescent="0.2">
      <c r="A311" s="90" t="s">
        <v>332</v>
      </c>
      <c r="B311" s="52" t="s">
        <v>333</v>
      </c>
      <c r="C311" s="86" t="s">
        <v>326</v>
      </c>
      <c r="D311" s="52" t="s">
        <v>35</v>
      </c>
      <c r="E311" s="52" t="s">
        <v>136</v>
      </c>
      <c r="F311" s="50" t="s">
        <v>264</v>
      </c>
      <c r="G311" s="50" t="s">
        <v>80</v>
      </c>
      <c r="H311" s="52" t="s">
        <v>39</v>
      </c>
      <c r="I311" s="53" t="s">
        <v>336</v>
      </c>
      <c r="J311" s="70">
        <v>1</v>
      </c>
      <c r="K311" s="70">
        <v>8</v>
      </c>
      <c r="L311" s="70">
        <v>10</v>
      </c>
      <c r="M311" s="70">
        <v>12</v>
      </c>
      <c r="N311" s="70" t="s">
        <v>334</v>
      </c>
      <c r="O311" s="55">
        <f t="shared" si="32"/>
        <v>10</v>
      </c>
      <c r="P311" s="89" t="s">
        <v>22</v>
      </c>
      <c r="Q311" s="55" t="e">
        <f>J311*IF(I311="Diaria",#REF!,IF(I311="Quincenal",#REF!,IF(I311="Semestral",#REF!,IF(I311="Trimestral",#REF!,IF(I311="Cuatrimestral",#REF!,IF(I311="Semanal",#REF!,IF(I311="Mensual",#REF!,IF(I311="Anual",#REF!,0))))))))</f>
        <v>#REF!</v>
      </c>
      <c r="R311" s="55" t="e">
        <f t="shared" si="33"/>
        <v>#REF!</v>
      </c>
      <c r="S311" s="55" t="e">
        <f>IF(P311="Sí",#REF!,#REF!)</f>
        <v>#REF!</v>
      </c>
      <c r="T311" s="55" t="e">
        <f t="shared" si="34"/>
        <v>#REF!</v>
      </c>
      <c r="U311" s="55" t="e">
        <f>C_ODM9[[#This Row],[Plazas]]/$W$10</f>
        <v>#REF!</v>
      </c>
    </row>
    <row r="312" spans="1:21" ht="75" hidden="1" x14ac:dyDescent="0.2">
      <c r="A312" s="90" t="s">
        <v>332</v>
      </c>
      <c r="B312" s="52" t="s">
        <v>335</v>
      </c>
      <c r="C312" s="86" t="s">
        <v>326</v>
      </c>
      <c r="D312" s="52" t="s">
        <v>35</v>
      </c>
      <c r="E312" s="52" t="s">
        <v>141</v>
      </c>
      <c r="F312" s="50" t="s">
        <v>331</v>
      </c>
      <c r="G312" s="50" t="s">
        <v>53</v>
      </c>
      <c r="H312" s="52" t="s">
        <v>39</v>
      </c>
      <c r="I312" s="53" t="s">
        <v>40</v>
      </c>
      <c r="J312" s="70">
        <v>2</v>
      </c>
      <c r="K312" s="70">
        <v>8</v>
      </c>
      <c r="L312" s="70">
        <v>16</v>
      </c>
      <c r="M312" s="70">
        <v>24</v>
      </c>
      <c r="N312" s="70"/>
      <c r="O312" s="55">
        <f t="shared" si="32"/>
        <v>16</v>
      </c>
      <c r="P312" s="89" t="s">
        <v>22</v>
      </c>
      <c r="Q312" s="55" t="e">
        <f>J312*IF(I312="Diaria",#REF!,IF(I312="Quincenal",#REF!,IF(I312="Semestral",#REF!,IF(I312="Trimestral",#REF!,IF(I312="Cuatrimestral",#REF!,IF(I312="Semanal",#REF!,IF(I312="Mensual",#REF!,IF(I312="Anual",#REF!,0))))))))</f>
        <v>#REF!</v>
      </c>
      <c r="R312" s="55" t="e">
        <f t="shared" si="33"/>
        <v>#REF!</v>
      </c>
      <c r="S312" s="55" t="e">
        <f>IF(P312="Sí",#REF!,#REF!)</f>
        <v>#REF!</v>
      </c>
      <c r="T312" s="55" t="e">
        <f t="shared" si="34"/>
        <v>#REF!</v>
      </c>
      <c r="U312" s="55" t="e">
        <f>C_ODM9[[#This Row],[Plazas]]/$W$10</f>
        <v>#REF!</v>
      </c>
    </row>
    <row r="313" spans="1:21" ht="50" hidden="1" x14ac:dyDescent="0.2">
      <c r="A313" s="90" t="s">
        <v>332</v>
      </c>
      <c r="B313" s="52" t="s">
        <v>333</v>
      </c>
      <c r="C313" s="86" t="s">
        <v>326</v>
      </c>
      <c r="D313" s="52" t="s">
        <v>35</v>
      </c>
      <c r="E313" s="52" t="s">
        <v>162</v>
      </c>
      <c r="F313" s="50" t="s">
        <v>304</v>
      </c>
      <c r="G313" s="50" t="s">
        <v>80</v>
      </c>
      <c r="H313" s="52" t="s">
        <v>39</v>
      </c>
      <c r="I313" s="53" t="s">
        <v>40</v>
      </c>
      <c r="J313" s="70">
        <v>2</v>
      </c>
      <c r="K313" s="70">
        <v>16</v>
      </c>
      <c r="L313" s="70">
        <v>20</v>
      </c>
      <c r="M313" s="70">
        <v>40</v>
      </c>
      <c r="N313" s="70" t="s">
        <v>334</v>
      </c>
      <c r="O313" s="55">
        <f t="shared" si="32"/>
        <v>22.666666666666668</v>
      </c>
      <c r="P313" s="89" t="s">
        <v>22</v>
      </c>
      <c r="Q313" s="55" t="e">
        <f>J313*IF(I313="Diaria",#REF!,IF(I313="Quincenal",#REF!,IF(I313="Semestral",#REF!,IF(I313="Trimestral",#REF!,IF(I313="Cuatrimestral",#REF!,IF(I313="Semanal",#REF!,IF(I313="Mensual",#REF!,IF(I313="Anual",#REF!,0))))))))</f>
        <v>#REF!</v>
      </c>
      <c r="R313" s="55" t="e">
        <f t="shared" si="33"/>
        <v>#REF!</v>
      </c>
      <c r="S313" s="55" t="e">
        <f>IF(P313="Sí",#REF!,#REF!)</f>
        <v>#REF!</v>
      </c>
      <c r="T313" s="55" t="e">
        <f t="shared" si="34"/>
        <v>#REF!</v>
      </c>
      <c r="U313" s="55" t="e">
        <f>C_ODM9[[#This Row],[Plazas]]/$W$10</f>
        <v>#REF!</v>
      </c>
    </row>
    <row r="314" spans="1:21" ht="50" hidden="1" x14ac:dyDescent="0.2">
      <c r="A314" s="90" t="s">
        <v>332</v>
      </c>
      <c r="B314" s="52" t="s">
        <v>335</v>
      </c>
      <c r="C314" s="86" t="s">
        <v>326</v>
      </c>
      <c r="D314" s="52" t="s">
        <v>35</v>
      </c>
      <c r="E314" s="52" t="s">
        <v>162</v>
      </c>
      <c r="F314" s="50" t="s">
        <v>270</v>
      </c>
      <c r="G314" s="50" t="s">
        <v>70</v>
      </c>
      <c r="H314" s="52" t="s">
        <v>39</v>
      </c>
      <c r="I314" s="53" t="s">
        <v>40</v>
      </c>
      <c r="J314" s="70">
        <v>2</v>
      </c>
      <c r="K314" s="70">
        <v>8</v>
      </c>
      <c r="L314" s="70">
        <v>12</v>
      </c>
      <c r="M314" s="70">
        <v>20</v>
      </c>
      <c r="N314" s="70"/>
      <c r="O314" s="55">
        <f t="shared" si="32"/>
        <v>12.666666666666666</v>
      </c>
      <c r="P314" s="89" t="s">
        <v>22</v>
      </c>
      <c r="Q314" s="55" t="e">
        <f>J314*IF(I314="Diaria",#REF!,IF(I314="Quincenal",#REF!,IF(I314="Semestral",#REF!,IF(I314="Trimestral",#REF!,IF(I314="Cuatrimestral",#REF!,IF(I314="Semanal",#REF!,IF(I314="Mensual",#REF!,IF(I314="Anual",#REF!,0))))))))</f>
        <v>#REF!</v>
      </c>
      <c r="R314" s="55" t="e">
        <f t="shared" si="33"/>
        <v>#REF!</v>
      </c>
      <c r="S314" s="55" t="e">
        <f>IF(P314="Sí",#REF!,#REF!)</f>
        <v>#REF!</v>
      </c>
      <c r="T314" s="55" t="e">
        <f t="shared" si="34"/>
        <v>#REF!</v>
      </c>
      <c r="U314" s="55" t="e">
        <f>C_ODM9[[#This Row],[Plazas]]/$W$10</f>
        <v>#REF!</v>
      </c>
    </row>
    <row r="315" spans="1:21" ht="75" hidden="1" x14ac:dyDescent="0.2">
      <c r="A315" s="90" t="s">
        <v>337</v>
      </c>
      <c r="B315" s="52" t="s">
        <v>335</v>
      </c>
      <c r="C315" s="86" t="s">
        <v>326</v>
      </c>
      <c r="D315" s="52" t="s">
        <v>207</v>
      </c>
      <c r="E315" s="52" t="s">
        <v>215</v>
      </c>
      <c r="F315" s="50" t="s">
        <v>338</v>
      </c>
      <c r="G315" s="50" t="s">
        <v>339</v>
      </c>
      <c r="H315" s="52" t="s">
        <v>39</v>
      </c>
      <c r="I315" s="53" t="s">
        <v>114</v>
      </c>
      <c r="J315" s="70">
        <v>2</v>
      </c>
      <c r="K315" s="70">
        <v>2</v>
      </c>
      <c r="L315" s="70">
        <v>8</v>
      </c>
      <c r="M315" s="70">
        <v>24</v>
      </c>
      <c r="N315" s="70" t="s">
        <v>340</v>
      </c>
      <c r="O315" s="55">
        <f t="shared" si="32"/>
        <v>9.6666666666666661</v>
      </c>
      <c r="P315" s="89" t="s">
        <v>22</v>
      </c>
      <c r="Q315" s="55" t="e">
        <f>J315*IF(I315="Diaria",#REF!,IF(I315="Quincenal",#REF!,IF(I315="Semestral",#REF!,IF(I315="Trimestral",#REF!,IF(I315="Cuatrimestral",#REF!,IF(I315="Semanal",#REF!,IF(I315="Mensual",#REF!,IF(I315="Anual",#REF!,0))))))))</f>
        <v>#REF!</v>
      </c>
      <c r="R315" s="55" t="e">
        <f t="shared" si="33"/>
        <v>#REF!</v>
      </c>
      <c r="S315" s="55" t="e">
        <f>IF(P315="Sí",#REF!,#REF!)</f>
        <v>#REF!</v>
      </c>
      <c r="T315" s="55" t="e">
        <f t="shared" si="34"/>
        <v>#REF!</v>
      </c>
      <c r="U315" s="55" t="e">
        <f>C_ODM9[[#This Row],[Plazas]]/$W$10</f>
        <v>#REF!</v>
      </c>
    </row>
    <row r="316" spans="1:21" ht="125" hidden="1" x14ac:dyDescent="0.2">
      <c r="A316" s="90" t="s">
        <v>337</v>
      </c>
      <c r="B316" s="52" t="s">
        <v>335</v>
      </c>
      <c r="C316" s="86" t="s">
        <v>326</v>
      </c>
      <c r="D316" s="52" t="s">
        <v>207</v>
      </c>
      <c r="E316" s="52" t="s">
        <v>220</v>
      </c>
      <c r="F316" s="50" t="s">
        <v>341</v>
      </c>
      <c r="G316" s="50" t="s">
        <v>210</v>
      </c>
      <c r="H316" s="52" t="s">
        <v>39</v>
      </c>
      <c r="I316" s="53" t="s">
        <v>114</v>
      </c>
      <c r="J316" s="70">
        <v>2</v>
      </c>
      <c r="K316" s="70">
        <v>2</v>
      </c>
      <c r="L316" s="70">
        <v>8</v>
      </c>
      <c r="M316" s="70">
        <v>24</v>
      </c>
      <c r="N316" s="70"/>
      <c r="O316" s="55">
        <f t="shared" si="32"/>
        <v>9.6666666666666661</v>
      </c>
      <c r="P316" s="89" t="s">
        <v>22</v>
      </c>
      <c r="Q316" s="55" t="e">
        <f>J316*IF(I316="Diaria",#REF!,IF(I316="Quincenal",#REF!,IF(I316="Semestral",#REF!,IF(I316="Trimestral",#REF!,IF(I316="Cuatrimestral",#REF!,IF(I316="Semanal",#REF!,IF(I316="Mensual",#REF!,IF(I316="Anual",#REF!,0))))))))</f>
        <v>#REF!</v>
      </c>
      <c r="R316" s="55" t="e">
        <f t="shared" si="33"/>
        <v>#REF!</v>
      </c>
      <c r="S316" s="55" t="e">
        <f>IF(P316="Sí",#REF!,#REF!)</f>
        <v>#REF!</v>
      </c>
      <c r="T316" s="55" t="e">
        <f t="shared" si="34"/>
        <v>#REF!</v>
      </c>
      <c r="U316" s="55" t="e">
        <f>C_ODM9[[#This Row],[Plazas]]/$W$10</f>
        <v>#REF!</v>
      </c>
    </row>
    <row r="317" spans="1:21" ht="75" hidden="1" x14ac:dyDescent="0.2">
      <c r="A317" s="90" t="s">
        <v>342</v>
      </c>
      <c r="B317" s="52" t="s">
        <v>343</v>
      </c>
      <c r="C317" s="52" t="s">
        <v>206</v>
      </c>
      <c r="D317" s="52" t="s">
        <v>207</v>
      </c>
      <c r="E317" s="52" t="s">
        <v>215</v>
      </c>
      <c r="F317" s="50" t="s">
        <v>217</v>
      </c>
      <c r="G317" s="50" t="s">
        <v>218</v>
      </c>
      <c r="H317" s="52" t="s">
        <v>39</v>
      </c>
      <c r="I317" s="53" t="s">
        <v>109</v>
      </c>
      <c r="J317" s="70">
        <v>1</v>
      </c>
      <c r="K317" s="70">
        <v>1</v>
      </c>
      <c r="L317" s="70">
        <v>1.5</v>
      </c>
      <c r="M317" s="70">
        <v>3</v>
      </c>
      <c r="N317" s="70" t="s">
        <v>344</v>
      </c>
      <c r="O317" s="55">
        <f t="shared" si="32"/>
        <v>1.6666666666666667</v>
      </c>
      <c r="P317" s="89" t="s">
        <v>22</v>
      </c>
      <c r="Q317" s="55" t="e">
        <f>J317*IF(I317="Diaria",#REF!,IF(I317="Quincenal",#REF!,IF(I317="Semestral",#REF!,IF(I317="Trimestral",#REF!,IF(I317="Cuatrimestral",#REF!,IF(I317="Semanal",#REF!,IF(I317="Mensual",#REF!,IF(I317="Anual",#REF!,0))))))))</f>
        <v>#REF!</v>
      </c>
      <c r="R317" s="55" t="e">
        <f t="shared" si="33"/>
        <v>#REF!</v>
      </c>
      <c r="S317" s="55" t="e">
        <f>IF(P317="Sí",#REF!,#REF!)</f>
        <v>#REF!</v>
      </c>
      <c r="T317" s="55" t="e">
        <f t="shared" si="34"/>
        <v>#REF!</v>
      </c>
      <c r="U317" s="55" t="e">
        <f>C_ODM9[[#This Row],[Plazas]]/$W$10</f>
        <v>#REF!</v>
      </c>
    </row>
    <row r="318" spans="1:21" s="77" customFormat="1" ht="125" hidden="1" x14ac:dyDescent="0.2">
      <c r="A318" s="109" t="s">
        <v>345</v>
      </c>
      <c r="B318" s="52" t="s">
        <v>346</v>
      </c>
      <c r="C318" s="52" t="s">
        <v>206</v>
      </c>
      <c r="D318" s="74" t="s">
        <v>207</v>
      </c>
      <c r="E318" s="74" t="s">
        <v>220</v>
      </c>
      <c r="F318" s="73" t="s">
        <v>289</v>
      </c>
      <c r="G318" s="73" t="s">
        <v>290</v>
      </c>
      <c r="H318" s="74" t="s">
        <v>39</v>
      </c>
      <c r="I318" s="53" t="s">
        <v>109</v>
      </c>
      <c r="J318" s="75">
        <v>1</v>
      </c>
      <c r="K318" s="75">
        <v>14</v>
      </c>
      <c r="L318" s="75">
        <v>21</v>
      </c>
      <c r="M318" s="75">
        <v>28</v>
      </c>
      <c r="N318" s="75" t="s">
        <v>347</v>
      </c>
      <c r="O318" s="76">
        <f t="shared" si="32"/>
        <v>21</v>
      </c>
      <c r="P318" s="112" t="s">
        <v>22</v>
      </c>
      <c r="Q318" s="76" t="e">
        <f>J318*IF(I318="Diaria",#REF!,IF(I318="Quincenal",#REF!,IF(I318="Semestral",#REF!,IF(I318="Trimestral",#REF!,IF(I318="Cuatrimestral",#REF!,IF(I318="Semanal",#REF!,IF(I318="Mensual",#REF!,IF(I318="Anual",#REF!,0))))))))</f>
        <v>#REF!</v>
      </c>
      <c r="R318" s="76" t="e">
        <f t="shared" si="33"/>
        <v>#REF!</v>
      </c>
      <c r="S318" s="76" t="e">
        <f>IF(P318="Sí",#REF!,#REF!)</f>
        <v>#REF!</v>
      </c>
      <c r="T318" s="76" t="e">
        <f t="shared" si="34"/>
        <v>#REF!</v>
      </c>
      <c r="U318" s="76" t="e">
        <f>C_ODM9[[#This Row],[Plazas]]/$W$10</f>
        <v>#REF!</v>
      </c>
    </row>
    <row r="319" spans="1:21" ht="75" hidden="1" x14ac:dyDescent="0.2">
      <c r="A319" s="90" t="s">
        <v>342</v>
      </c>
      <c r="B319" s="52" t="s">
        <v>343</v>
      </c>
      <c r="C319" s="52" t="s">
        <v>206</v>
      </c>
      <c r="D319" s="52" t="s">
        <v>207</v>
      </c>
      <c r="E319" s="52" t="s">
        <v>293</v>
      </c>
      <c r="F319" s="50" t="s">
        <v>294</v>
      </c>
      <c r="G319" s="50" t="s">
        <v>218</v>
      </c>
      <c r="H319" s="52" t="s">
        <v>39</v>
      </c>
      <c r="I319" s="53" t="s">
        <v>109</v>
      </c>
      <c r="J319" s="70">
        <v>1</v>
      </c>
      <c r="K319" s="70">
        <v>0.5</v>
      </c>
      <c r="L319" s="70">
        <v>1</v>
      </c>
      <c r="M319" s="70">
        <v>1.5</v>
      </c>
      <c r="N319" s="70" t="s">
        <v>348</v>
      </c>
      <c r="O319" s="55">
        <f t="shared" si="32"/>
        <v>1</v>
      </c>
      <c r="P319" s="89" t="s">
        <v>22</v>
      </c>
      <c r="Q319" s="55" t="e">
        <f>J319*IF(I319="Diaria",#REF!,IF(I319="Quincenal",#REF!,IF(I319="Semestral",#REF!,IF(I319="Trimestral",#REF!,IF(I319="Cuatrimestral",#REF!,IF(I319="Semanal",#REF!,IF(I319="Mensual",#REF!,IF(I319="Anual",#REF!,0))))))))</f>
        <v>#REF!</v>
      </c>
      <c r="R319" s="55" t="e">
        <f t="shared" si="33"/>
        <v>#REF!</v>
      </c>
      <c r="S319" s="55" t="e">
        <f>IF(P319="Sí",#REF!,#REF!)</f>
        <v>#REF!</v>
      </c>
      <c r="T319" s="55" t="e">
        <f t="shared" si="34"/>
        <v>#REF!</v>
      </c>
      <c r="U319" s="55" t="e">
        <f>C_ODM9[[#This Row],[Plazas]]/$W$10</f>
        <v>#REF!</v>
      </c>
    </row>
    <row r="320" spans="1:21" ht="100" hidden="1" x14ac:dyDescent="0.2">
      <c r="A320" s="90" t="s">
        <v>345</v>
      </c>
      <c r="B320" s="52" t="s">
        <v>346</v>
      </c>
      <c r="C320" s="52" t="s">
        <v>206</v>
      </c>
      <c r="D320" s="52" t="s">
        <v>207</v>
      </c>
      <c r="E320" s="52" t="s">
        <v>230</v>
      </c>
      <c r="F320" s="50" t="s">
        <v>297</v>
      </c>
      <c r="G320" s="50" t="s">
        <v>290</v>
      </c>
      <c r="H320" s="52" t="s">
        <v>39</v>
      </c>
      <c r="I320" s="53" t="s">
        <v>109</v>
      </c>
      <c r="J320" s="70">
        <v>1</v>
      </c>
      <c r="K320" s="70">
        <v>3.5</v>
      </c>
      <c r="L320" s="70">
        <v>7</v>
      </c>
      <c r="M320" s="70">
        <v>14</v>
      </c>
      <c r="N320" s="70" t="s">
        <v>349</v>
      </c>
      <c r="O320" s="55">
        <f t="shared" si="32"/>
        <v>7.583333333333333</v>
      </c>
      <c r="P320" s="89" t="s">
        <v>22</v>
      </c>
      <c r="Q320" s="55" t="e">
        <f>J320*IF(I320="Diaria",#REF!,IF(I320="Quincenal",#REF!,IF(I320="Semestral",#REF!,IF(I320="Trimestral",#REF!,IF(I320="Cuatrimestral",#REF!,IF(I320="Semanal",#REF!,IF(I320="Mensual",#REF!,IF(I320="Anual",#REF!,0))))))))</f>
        <v>#REF!</v>
      </c>
      <c r="R320" s="55" t="e">
        <f t="shared" si="33"/>
        <v>#REF!</v>
      </c>
      <c r="S320" s="55" t="e">
        <f>IF(P320="Sí",#REF!,#REF!)</f>
        <v>#REF!</v>
      </c>
      <c r="T320" s="55" t="e">
        <f t="shared" si="34"/>
        <v>#REF!</v>
      </c>
      <c r="U320" s="55" t="e">
        <f>C_ODM9[[#This Row],[Plazas]]/$W$10</f>
        <v>#REF!</v>
      </c>
    </row>
    <row r="321" spans="1:21" ht="75" hidden="1" x14ac:dyDescent="0.2">
      <c r="A321" s="90" t="s">
        <v>342</v>
      </c>
      <c r="B321" s="52" t="s">
        <v>343</v>
      </c>
      <c r="C321" s="52" t="s">
        <v>206</v>
      </c>
      <c r="D321" s="52" t="s">
        <v>35</v>
      </c>
      <c r="E321" s="52" t="s">
        <v>36</v>
      </c>
      <c r="F321" s="50" t="s">
        <v>350</v>
      </c>
      <c r="G321" s="50" t="s">
        <v>38</v>
      </c>
      <c r="H321" s="52" t="s">
        <v>39</v>
      </c>
      <c r="I321" s="53" t="s">
        <v>109</v>
      </c>
      <c r="J321" s="70">
        <v>1</v>
      </c>
      <c r="K321" s="70">
        <v>1</v>
      </c>
      <c r="L321" s="70">
        <v>3</v>
      </c>
      <c r="M321" s="70">
        <v>6</v>
      </c>
      <c r="N321" s="70"/>
      <c r="O321" s="55">
        <f t="shared" si="32"/>
        <v>3.1666666666666665</v>
      </c>
      <c r="P321" s="89" t="s">
        <v>22</v>
      </c>
      <c r="Q321" s="55" t="e">
        <f>J321*IF(I321="Diaria",#REF!,IF(I321="Quincenal",#REF!,IF(I321="Semestral",#REF!,IF(I321="Trimestral",#REF!,IF(I321="Cuatrimestral",#REF!,IF(I321="Semanal",#REF!,IF(I321="Mensual",#REF!,IF(I321="Anual",#REF!,0))))))))</f>
        <v>#REF!</v>
      </c>
      <c r="R321" s="55" t="e">
        <f t="shared" si="33"/>
        <v>#REF!</v>
      </c>
      <c r="S321" s="55" t="e">
        <f>IF(P321="Sí",#REF!,#REF!)</f>
        <v>#REF!</v>
      </c>
      <c r="T321" s="55" t="e">
        <f t="shared" si="34"/>
        <v>#REF!</v>
      </c>
      <c r="U321" s="55" t="e">
        <f>C_ODM9[[#This Row],[Plazas]]/$W$10</f>
        <v>#REF!</v>
      </c>
    </row>
    <row r="322" spans="1:21" ht="75" hidden="1" x14ac:dyDescent="0.2">
      <c r="A322" s="90" t="s">
        <v>342</v>
      </c>
      <c r="B322" s="52" t="s">
        <v>343</v>
      </c>
      <c r="C322" s="52" t="s">
        <v>206</v>
      </c>
      <c r="D322" s="52" t="s">
        <v>35</v>
      </c>
      <c r="E322" s="52" t="s">
        <v>36</v>
      </c>
      <c r="F322" s="50" t="s">
        <v>238</v>
      </c>
      <c r="G322" s="50" t="s">
        <v>38</v>
      </c>
      <c r="H322" s="52" t="s">
        <v>39</v>
      </c>
      <c r="I322" s="53" t="s">
        <v>109</v>
      </c>
      <c r="J322" s="70">
        <v>1</v>
      </c>
      <c r="K322" s="70">
        <v>1</v>
      </c>
      <c r="L322" s="70">
        <v>3</v>
      </c>
      <c r="M322" s="70">
        <v>6</v>
      </c>
      <c r="N322" s="70"/>
      <c r="O322" s="55">
        <f t="shared" si="32"/>
        <v>3.1666666666666665</v>
      </c>
      <c r="P322" s="89" t="s">
        <v>22</v>
      </c>
      <c r="Q322" s="55" t="e">
        <f>J322*IF(I322="Diaria",#REF!,IF(I322="Quincenal",#REF!,IF(I322="Semestral",#REF!,IF(I322="Trimestral",#REF!,IF(I322="Cuatrimestral",#REF!,IF(I322="Semanal",#REF!,IF(I322="Mensual",#REF!,IF(I322="Anual",#REF!,0))))))))</f>
        <v>#REF!</v>
      </c>
      <c r="R322" s="55" t="e">
        <f t="shared" si="33"/>
        <v>#REF!</v>
      </c>
      <c r="S322" s="55" t="e">
        <f>IF(P322="Sí",#REF!,#REF!)</f>
        <v>#REF!</v>
      </c>
      <c r="T322" s="55" t="e">
        <f t="shared" si="34"/>
        <v>#REF!</v>
      </c>
      <c r="U322" s="55" t="e">
        <f>C_ODM9[[#This Row],[Plazas]]/$W$10</f>
        <v>#REF!</v>
      </c>
    </row>
    <row r="323" spans="1:21" ht="100" hidden="1" x14ac:dyDescent="0.2">
      <c r="A323" s="90" t="s">
        <v>342</v>
      </c>
      <c r="B323" s="52" t="s">
        <v>346</v>
      </c>
      <c r="C323" s="52" t="s">
        <v>206</v>
      </c>
      <c r="D323" s="52" t="s">
        <v>35</v>
      </c>
      <c r="E323" s="52" t="s">
        <v>62</v>
      </c>
      <c r="F323" s="50" t="s">
        <v>351</v>
      </c>
      <c r="G323" s="50" t="s">
        <v>64</v>
      </c>
      <c r="H323" s="52" t="s">
        <v>39</v>
      </c>
      <c r="I323" s="71" t="s">
        <v>44</v>
      </c>
      <c r="J323" s="70">
        <v>1</v>
      </c>
      <c r="K323" s="70">
        <v>2</v>
      </c>
      <c r="L323" s="70">
        <v>3</v>
      </c>
      <c r="M323" s="70">
        <v>6</v>
      </c>
      <c r="N323" s="70"/>
      <c r="O323" s="55">
        <f t="shared" si="32"/>
        <v>3.3333333333333335</v>
      </c>
      <c r="P323" s="89" t="s">
        <v>22</v>
      </c>
      <c r="Q323" s="55" t="e">
        <f>J323*IF(I323="Diaria",#REF!,IF(I323="Quincenal",#REF!,IF(I323="Semestral",#REF!,IF(I323="Trimestral",#REF!,IF(I323="Cuatrimestral",#REF!,IF(I323="Semanal",#REF!,IF(I323="Mensual",#REF!,IF(I323="Anual",#REF!,0))))))))</f>
        <v>#REF!</v>
      </c>
      <c r="R323" s="55" t="e">
        <f t="shared" si="33"/>
        <v>#REF!</v>
      </c>
      <c r="S323" s="55" t="e">
        <f>IF(P323="Sí",#REF!,#REF!)</f>
        <v>#REF!</v>
      </c>
      <c r="T323" s="55" t="e">
        <f t="shared" si="34"/>
        <v>#REF!</v>
      </c>
      <c r="U323" s="55" t="e">
        <f>C_ODM9[[#This Row],[Plazas]]/$W$10</f>
        <v>#REF!</v>
      </c>
    </row>
    <row r="324" spans="1:21" ht="75" hidden="1" x14ac:dyDescent="0.2">
      <c r="A324" s="90" t="s">
        <v>342</v>
      </c>
      <c r="B324" s="52" t="s">
        <v>343</v>
      </c>
      <c r="C324" s="52" t="s">
        <v>206</v>
      </c>
      <c r="D324" s="52" t="s">
        <v>35</v>
      </c>
      <c r="E324" s="52" t="s">
        <v>68</v>
      </c>
      <c r="F324" s="50" t="s">
        <v>352</v>
      </c>
      <c r="G324" s="50" t="s">
        <v>70</v>
      </c>
      <c r="H324" s="52" t="s">
        <v>39</v>
      </c>
      <c r="I324" s="71" t="s">
        <v>44</v>
      </c>
      <c r="J324" s="70">
        <v>1</v>
      </c>
      <c r="K324" s="70">
        <v>1</v>
      </c>
      <c r="L324" s="70">
        <v>1</v>
      </c>
      <c r="M324" s="70">
        <v>2</v>
      </c>
      <c r="N324" s="70"/>
      <c r="O324" s="55">
        <f t="shared" si="32"/>
        <v>1.1666666666666667</v>
      </c>
      <c r="P324" s="89" t="s">
        <v>22</v>
      </c>
      <c r="Q324" s="55" t="e">
        <f>J324*IF(I324="Diaria",#REF!,IF(I324="Quincenal",#REF!,IF(I324="Semestral",#REF!,IF(I324="Trimestral",#REF!,IF(I324="Cuatrimestral",#REF!,IF(I324="Semanal",#REF!,IF(I324="Mensual",#REF!,IF(I324="Anual",#REF!,0))))))))</f>
        <v>#REF!</v>
      </c>
      <c r="R324" s="55" t="e">
        <f t="shared" si="33"/>
        <v>#REF!</v>
      </c>
      <c r="S324" s="55" t="e">
        <f>IF(P324="Sí",#REF!,#REF!)</f>
        <v>#REF!</v>
      </c>
      <c r="T324" s="55" t="e">
        <f t="shared" si="34"/>
        <v>#REF!</v>
      </c>
      <c r="U324" s="55" t="e">
        <f>C_ODM9[[#This Row],[Plazas]]/$W$10</f>
        <v>#REF!</v>
      </c>
    </row>
    <row r="325" spans="1:21" ht="75" hidden="1" x14ac:dyDescent="0.2">
      <c r="A325" s="90" t="s">
        <v>342</v>
      </c>
      <c r="B325" s="52" t="s">
        <v>343</v>
      </c>
      <c r="C325" s="52" t="s">
        <v>206</v>
      </c>
      <c r="D325" s="52" t="s">
        <v>35</v>
      </c>
      <c r="E325" s="52" t="s">
        <v>68</v>
      </c>
      <c r="F325" s="50" t="s">
        <v>353</v>
      </c>
      <c r="G325" s="50" t="s">
        <v>70</v>
      </c>
      <c r="H325" s="52" t="s">
        <v>39</v>
      </c>
      <c r="I325" s="71" t="s">
        <v>44</v>
      </c>
      <c r="J325" s="70">
        <v>1</v>
      </c>
      <c r="K325" s="70">
        <v>1</v>
      </c>
      <c r="L325" s="70">
        <v>1</v>
      </c>
      <c r="M325" s="70">
        <v>2</v>
      </c>
      <c r="N325" s="70"/>
      <c r="O325" s="55">
        <f t="shared" si="32"/>
        <v>1.1666666666666667</v>
      </c>
      <c r="P325" s="89" t="s">
        <v>22</v>
      </c>
      <c r="Q325" s="55" t="e">
        <f>J325*IF(I325="Diaria",#REF!,IF(I325="Quincenal",#REF!,IF(I325="Semestral",#REF!,IF(I325="Trimestral",#REF!,IF(I325="Cuatrimestral",#REF!,IF(I325="Semanal",#REF!,IF(I325="Mensual",#REF!,IF(I325="Anual",#REF!,0))))))))</f>
        <v>#REF!</v>
      </c>
      <c r="R325" s="55" t="e">
        <f t="shared" si="33"/>
        <v>#REF!</v>
      </c>
      <c r="S325" s="55" t="e">
        <f>IF(P325="Sí",#REF!,#REF!)</f>
        <v>#REF!</v>
      </c>
      <c r="T325" s="55" t="e">
        <f t="shared" si="34"/>
        <v>#REF!</v>
      </c>
      <c r="U325" s="55" t="e">
        <f>C_ODM9[[#This Row],[Plazas]]/$W$10</f>
        <v>#REF!</v>
      </c>
    </row>
    <row r="326" spans="1:21" ht="75" hidden="1" x14ac:dyDescent="0.2">
      <c r="A326" s="90" t="s">
        <v>342</v>
      </c>
      <c r="B326" s="52" t="s">
        <v>343</v>
      </c>
      <c r="C326" s="52" t="s">
        <v>206</v>
      </c>
      <c r="D326" s="52" t="s">
        <v>35</v>
      </c>
      <c r="E326" s="52" t="s">
        <v>68</v>
      </c>
      <c r="F326" s="50" t="s">
        <v>354</v>
      </c>
      <c r="G326" s="50" t="s">
        <v>70</v>
      </c>
      <c r="H326" s="52" t="s">
        <v>39</v>
      </c>
      <c r="I326" s="71" t="s">
        <v>44</v>
      </c>
      <c r="J326" s="70">
        <v>1</v>
      </c>
      <c r="K326" s="70">
        <v>1</v>
      </c>
      <c r="L326" s="70">
        <v>1</v>
      </c>
      <c r="M326" s="70">
        <v>2</v>
      </c>
      <c r="N326" s="70"/>
      <c r="O326" s="55">
        <f t="shared" si="32"/>
        <v>1.1666666666666667</v>
      </c>
      <c r="P326" s="89" t="s">
        <v>22</v>
      </c>
      <c r="Q326" s="55" t="e">
        <f>J326*IF(I326="Diaria",#REF!,IF(I326="Quincenal",#REF!,IF(I326="Semestral",#REF!,IF(I326="Trimestral",#REF!,IF(I326="Cuatrimestral",#REF!,IF(I326="Semanal",#REF!,IF(I326="Mensual",#REF!,IF(I326="Anual",#REF!,0))))))))</f>
        <v>#REF!</v>
      </c>
      <c r="R326" s="55" t="e">
        <f t="shared" si="33"/>
        <v>#REF!</v>
      </c>
      <c r="S326" s="55" t="e">
        <f>IF(P326="Sí",#REF!,#REF!)</f>
        <v>#REF!</v>
      </c>
      <c r="T326" s="55" t="e">
        <f t="shared" si="34"/>
        <v>#REF!</v>
      </c>
      <c r="U326" s="55" t="e">
        <f>C_ODM9[[#This Row],[Plazas]]/$W$10</f>
        <v>#REF!</v>
      </c>
    </row>
    <row r="327" spans="1:21" ht="75" hidden="1" x14ac:dyDescent="0.2">
      <c r="A327" s="90" t="s">
        <v>342</v>
      </c>
      <c r="B327" s="52" t="s">
        <v>343</v>
      </c>
      <c r="C327" s="52" t="s">
        <v>206</v>
      </c>
      <c r="D327" s="52" t="s">
        <v>35</v>
      </c>
      <c r="E327" s="52" t="s">
        <v>89</v>
      </c>
      <c r="F327" s="50" t="s">
        <v>252</v>
      </c>
      <c r="G327" s="50" t="s">
        <v>70</v>
      </c>
      <c r="H327" s="52" t="s">
        <v>39</v>
      </c>
      <c r="I327" s="71" t="s">
        <v>44</v>
      </c>
      <c r="J327" s="70">
        <v>1</v>
      </c>
      <c r="K327" s="70">
        <v>14</v>
      </c>
      <c r="L327" s="70">
        <v>21</v>
      </c>
      <c r="M327" s="70">
        <f>7*4</f>
        <v>28</v>
      </c>
      <c r="N327" s="70"/>
      <c r="O327" s="55">
        <f t="shared" si="32"/>
        <v>21</v>
      </c>
      <c r="P327" s="89" t="s">
        <v>22</v>
      </c>
      <c r="Q327" s="55" t="e">
        <f>J327*IF(I327="Diaria",#REF!,IF(I327="Quincenal",#REF!,IF(I327="Semestral",#REF!,IF(I327="Trimestral",#REF!,IF(I327="Cuatrimestral",#REF!,IF(I327="Semanal",#REF!,IF(I327="Mensual",#REF!,IF(I327="Anual",#REF!,0))))))))</f>
        <v>#REF!</v>
      </c>
      <c r="R327" s="55" t="e">
        <f t="shared" si="33"/>
        <v>#REF!</v>
      </c>
      <c r="S327" s="55" t="e">
        <f>IF(P327="Sí",#REF!,#REF!)</f>
        <v>#REF!</v>
      </c>
      <c r="T327" s="55" t="e">
        <f t="shared" si="34"/>
        <v>#REF!</v>
      </c>
      <c r="U327" s="55" t="e">
        <f>C_ODM9[[#This Row],[Plazas]]/$W$10</f>
        <v>#REF!</v>
      </c>
    </row>
    <row r="328" spans="1:21" ht="75" hidden="1" x14ac:dyDescent="0.2">
      <c r="A328" s="90" t="s">
        <v>342</v>
      </c>
      <c r="B328" s="52" t="s">
        <v>343</v>
      </c>
      <c r="C328" s="52" t="s">
        <v>206</v>
      </c>
      <c r="D328" s="52" t="s">
        <v>35</v>
      </c>
      <c r="E328" s="52" t="s">
        <v>102</v>
      </c>
      <c r="F328" s="50" t="s">
        <v>259</v>
      </c>
      <c r="G328" s="50" t="s">
        <v>70</v>
      </c>
      <c r="H328" s="52" t="s">
        <v>39</v>
      </c>
      <c r="I328" s="71" t="s">
        <v>44</v>
      </c>
      <c r="J328" s="70">
        <v>1</v>
      </c>
      <c r="K328" s="70">
        <f>5*7</f>
        <v>35</v>
      </c>
      <c r="L328" s="70">
        <f>7*14</f>
        <v>98</v>
      </c>
      <c r="M328" s="70">
        <f>7*21</f>
        <v>147</v>
      </c>
      <c r="N328" s="70"/>
      <c r="O328" s="55">
        <f t="shared" si="32"/>
        <v>95.666666666666671</v>
      </c>
      <c r="P328" s="89" t="s">
        <v>22</v>
      </c>
      <c r="Q328" s="55" t="e">
        <f>J328*IF(I328="Diaria",#REF!,IF(I328="Quincenal",#REF!,IF(I328="Semestral",#REF!,IF(I328="Trimestral",#REF!,IF(I328="Cuatrimestral",#REF!,IF(I328="Semanal",#REF!,IF(I328="Mensual",#REF!,IF(I328="Anual",#REF!,0))))))))</f>
        <v>#REF!</v>
      </c>
      <c r="R328" s="55" t="e">
        <f t="shared" si="33"/>
        <v>#REF!</v>
      </c>
      <c r="S328" s="55" t="e">
        <f>IF(P328="Sí",#REF!,#REF!)</f>
        <v>#REF!</v>
      </c>
      <c r="T328" s="55" t="e">
        <f t="shared" si="34"/>
        <v>#REF!</v>
      </c>
      <c r="U328" s="55" t="e">
        <f>C_ODM9[[#This Row],[Plazas]]/$W$10</f>
        <v>#REF!</v>
      </c>
    </row>
    <row r="329" spans="1:21" ht="50" hidden="1" x14ac:dyDescent="0.2">
      <c r="A329" s="90" t="s">
        <v>342</v>
      </c>
      <c r="B329" s="52" t="s">
        <v>343</v>
      </c>
      <c r="C329" s="52" t="s">
        <v>206</v>
      </c>
      <c r="D329" s="52" t="s">
        <v>35</v>
      </c>
      <c r="E329" s="52" t="s">
        <v>118</v>
      </c>
      <c r="F329" s="50" t="s">
        <v>355</v>
      </c>
      <c r="G329" s="50" t="s">
        <v>70</v>
      </c>
      <c r="H329" s="52" t="s">
        <v>39</v>
      </c>
      <c r="I329" s="71" t="s">
        <v>44</v>
      </c>
      <c r="J329" s="70">
        <v>1</v>
      </c>
      <c r="K329" s="70">
        <v>1</v>
      </c>
      <c r="L329" s="70">
        <v>1</v>
      </c>
      <c r="M329" s="70">
        <v>2</v>
      </c>
      <c r="N329" s="70"/>
      <c r="O329" s="55">
        <f t="shared" si="32"/>
        <v>1.1666666666666667</v>
      </c>
      <c r="P329" s="89" t="s">
        <v>22</v>
      </c>
      <c r="Q329" s="55" t="e">
        <f>J329*IF(I329="Diaria",#REF!,IF(I329="Quincenal",#REF!,IF(I329="Semestral",#REF!,IF(I329="Trimestral",#REF!,IF(I329="Cuatrimestral",#REF!,IF(I329="Semanal",#REF!,IF(I329="Mensual",#REF!,IF(I329="Anual",#REF!,0))))))))</f>
        <v>#REF!</v>
      </c>
      <c r="R329" s="55" t="e">
        <f t="shared" si="33"/>
        <v>#REF!</v>
      </c>
      <c r="S329" s="55" t="e">
        <f>IF(P329="Sí",#REF!,#REF!)</f>
        <v>#REF!</v>
      </c>
      <c r="T329" s="55" t="e">
        <f t="shared" si="34"/>
        <v>#REF!</v>
      </c>
      <c r="U329" s="55" t="e">
        <f>C_ODM9[[#This Row],[Plazas]]/$W$10</f>
        <v>#REF!</v>
      </c>
    </row>
    <row r="330" spans="1:21" ht="50" hidden="1" x14ac:dyDescent="0.2">
      <c r="A330" s="90" t="s">
        <v>342</v>
      </c>
      <c r="B330" s="52" t="s">
        <v>346</v>
      </c>
      <c r="C330" s="52" t="s">
        <v>206</v>
      </c>
      <c r="D330" s="52" t="s">
        <v>35</v>
      </c>
      <c r="E330" s="52" t="s">
        <v>118</v>
      </c>
      <c r="F330" s="50" t="s">
        <v>356</v>
      </c>
      <c r="G330" s="50" t="s">
        <v>64</v>
      </c>
      <c r="H330" s="52" t="s">
        <v>39</v>
      </c>
      <c r="I330" s="71" t="s">
        <v>44</v>
      </c>
      <c r="J330" s="70">
        <v>1</v>
      </c>
      <c r="K330" s="70">
        <v>2</v>
      </c>
      <c r="L330" s="70">
        <v>3</v>
      </c>
      <c r="M330" s="70">
        <v>6</v>
      </c>
      <c r="N330" s="70"/>
      <c r="O330" s="55">
        <f t="shared" si="32"/>
        <v>3.3333333333333335</v>
      </c>
      <c r="P330" s="89" t="s">
        <v>22</v>
      </c>
      <c r="Q330" s="55" t="e">
        <f>J330*IF(I330="Diaria",#REF!,IF(I330="Quincenal",#REF!,IF(I330="Semestral",#REF!,IF(I330="Trimestral",#REF!,IF(I330="Cuatrimestral",#REF!,IF(I330="Semanal",#REF!,IF(I330="Mensual",#REF!,IF(I330="Anual",#REF!,0))))))))</f>
        <v>#REF!</v>
      </c>
      <c r="R330" s="55" t="e">
        <f t="shared" si="33"/>
        <v>#REF!</v>
      </c>
      <c r="S330" s="55" t="e">
        <f>IF(P330="Sí",#REF!,#REF!)</f>
        <v>#REF!</v>
      </c>
      <c r="T330" s="55" t="e">
        <f t="shared" si="34"/>
        <v>#REF!</v>
      </c>
      <c r="U330" s="55" t="e">
        <f>C_ODM9[[#This Row],[Plazas]]/$W$10</f>
        <v>#REF!</v>
      </c>
    </row>
    <row r="331" spans="1:21" ht="50" hidden="1" x14ac:dyDescent="0.2">
      <c r="A331" s="90" t="s">
        <v>342</v>
      </c>
      <c r="B331" s="52" t="s">
        <v>343</v>
      </c>
      <c r="C331" s="52" t="s">
        <v>206</v>
      </c>
      <c r="D331" s="52" t="s">
        <v>35</v>
      </c>
      <c r="E331" s="52" t="s">
        <v>118</v>
      </c>
      <c r="F331" s="50" t="s">
        <v>128</v>
      </c>
      <c r="G331" s="50" t="s">
        <v>70</v>
      </c>
      <c r="H331" s="52" t="s">
        <v>39</v>
      </c>
      <c r="I331" s="71" t="s">
        <v>44</v>
      </c>
      <c r="J331" s="70">
        <v>1</v>
      </c>
      <c r="K331" s="70">
        <v>14</v>
      </c>
      <c r="L331" s="70">
        <v>21</v>
      </c>
      <c r="M331" s="70">
        <f>7*4</f>
        <v>28</v>
      </c>
      <c r="N331" s="70"/>
      <c r="O331" s="55">
        <f t="shared" si="32"/>
        <v>21</v>
      </c>
      <c r="P331" s="89" t="s">
        <v>22</v>
      </c>
      <c r="Q331" s="55" t="e">
        <f>J331*IF(I331="Diaria",#REF!,IF(I331="Quincenal",#REF!,IF(I331="Semestral",#REF!,IF(I331="Trimestral",#REF!,IF(I331="Cuatrimestral",#REF!,IF(I331="Semanal",#REF!,IF(I331="Mensual",#REF!,IF(I331="Anual",#REF!,0))))))))</f>
        <v>#REF!</v>
      </c>
      <c r="R331" s="55" t="e">
        <f t="shared" si="33"/>
        <v>#REF!</v>
      </c>
      <c r="S331" s="55" t="e">
        <f>IF(P331="Sí",#REF!,#REF!)</f>
        <v>#REF!</v>
      </c>
      <c r="T331" s="55" t="e">
        <f t="shared" si="34"/>
        <v>#REF!</v>
      </c>
      <c r="U331" s="55" t="e">
        <f>C_ODM9[[#This Row],[Plazas]]/$W$10</f>
        <v>#REF!</v>
      </c>
    </row>
    <row r="332" spans="1:21" ht="50" hidden="1" x14ac:dyDescent="0.2">
      <c r="A332" s="90" t="s">
        <v>342</v>
      </c>
      <c r="B332" s="52" t="s">
        <v>343</v>
      </c>
      <c r="C332" s="52" t="s">
        <v>206</v>
      </c>
      <c r="D332" s="52" t="s">
        <v>35</v>
      </c>
      <c r="E332" s="52" t="s">
        <v>132</v>
      </c>
      <c r="F332" s="50" t="s">
        <v>262</v>
      </c>
      <c r="G332" s="50" t="s">
        <v>70</v>
      </c>
      <c r="H332" s="52" t="s">
        <v>39</v>
      </c>
      <c r="I332" s="71" t="s">
        <v>44</v>
      </c>
      <c r="J332" s="70">
        <v>1</v>
      </c>
      <c r="K332" s="70">
        <v>14</v>
      </c>
      <c r="L332" s="70">
        <v>21</v>
      </c>
      <c r="M332" s="70">
        <f>7*4</f>
        <v>28</v>
      </c>
      <c r="N332" s="70"/>
      <c r="O332" s="55">
        <f t="shared" si="32"/>
        <v>21</v>
      </c>
      <c r="P332" s="89" t="s">
        <v>22</v>
      </c>
      <c r="Q332" s="55" t="e">
        <f>J332*IF(I332="Diaria",#REF!,IF(I332="Quincenal",#REF!,IF(I332="Semestral",#REF!,IF(I332="Trimestral",#REF!,IF(I332="Cuatrimestral",#REF!,IF(I332="Semanal",#REF!,IF(I332="Mensual",#REF!,IF(I332="Anual",#REF!,0))))))))</f>
        <v>#REF!</v>
      </c>
      <c r="R332" s="55" t="e">
        <f t="shared" si="33"/>
        <v>#REF!</v>
      </c>
      <c r="S332" s="55" t="e">
        <f>IF(P332="Sí",#REF!,#REF!)</f>
        <v>#REF!</v>
      </c>
      <c r="T332" s="55" t="e">
        <f t="shared" si="34"/>
        <v>#REF!</v>
      </c>
      <c r="U332" s="55" t="e">
        <f>C_ODM9[[#This Row],[Plazas]]/$W$10</f>
        <v>#REF!</v>
      </c>
    </row>
    <row r="333" spans="1:21" ht="50" hidden="1" x14ac:dyDescent="0.2">
      <c r="A333" s="90" t="s">
        <v>342</v>
      </c>
      <c r="B333" s="52" t="s">
        <v>343</v>
      </c>
      <c r="C333" s="52" t="s">
        <v>206</v>
      </c>
      <c r="D333" s="52" t="s">
        <v>35</v>
      </c>
      <c r="E333" s="52" t="s">
        <v>136</v>
      </c>
      <c r="F333" s="50" t="s">
        <v>357</v>
      </c>
      <c r="G333" s="50" t="s">
        <v>70</v>
      </c>
      <c r="H333" s="52" t="s">
        <v>39</v>
      </c>
      <c r="I333" s="71" t="s">
        <v>44</v>
      </c>
      <c r="J333" s="70">
        <v>1</v>
      </c>
      <c r="K333" s="70">
        <v>1</v>
      </c>
      <c r="L333" s="70">
        <v>1</v>
      </c>
      <c r="M333" s="70">
        <v>2</v>
      </c>
      <c r="N333" s="70"/>
      <c r="O333" s="55">
        <f t="shared" si="32"/>
        <v>1.1666666666666667</v>
      </c>
      <c r="P333" s="89" t="s">
        <v>22</v>
      </c>
      <c r="Q333" s="55" t="e">
        <f>J333*IF(I333="Diaria",#REF!,IF(I333="Quincenal",#REF!,IF(I333="Semestral",#REF!,IF(I333="Trimestral",#REF!,IF(I333="Cuatrimestral",#REF!,IF(I333="Semanal",#REF!,IF(I333="Mensual",#REF!,IF(I333="Anual",#REF!,0))))))))</f>
        <v>#REF!</v>
      </c>
      <c r="R333" s="55" t="e">
        <f t="shared" si="33"/>
        <v>#REF!</v>
      </c>
      <c r="S333" s="55" t="e">
        <f>IF(P333="Sí",#REF!,#REF!)</f>
        <v>#REF!</v>
      </c>
      <c r="T333" s="55" t="e">
        <f t="shared" si="34"/>
        <v>#REF!</v>
      </c>
      <c r="U333" s="55" t="e">
        <f>C_ODM9[[#This Row],[Plazas]]/$W$10</f>
        <v>#REF!</v>
      </c>
    </row>
    <row r="334" spans="1:21" ht="75" hidden="1" x14ac:dyDescent="0.2">
      <c r="A334" s="90" t="s">
        <v>342</v>
      </c>
      <c r="B334" s="52" t="s">
        <v>343</v>
      </c>
      <c r="C334" s="52" t="s">
        <v>206</v>
      </c>
      <c r="D334" s="52" t="s">
        <v>35</v>
      </c>
      <c r="E334" s="52" t="s">
        <v>141</v>
      </c>
      <c r="F334" s="50" t="s">
        <v>266</v>
      </c>
      <c r="G334" s="50" t="s">
        <v>70</v>
      </c>
      <c r="H334" s="52" t="s">
        <v>39</v>
      </c>
      <c r="I334" s="71" t="s">
        <v>44</v>
      </c>
      <c r="J334" s="70">
        <v>1</v>
      </c>
      <c r="K334" s="70">
        <v>7</v>
      </c>
      <c r="L334" s="70">
        <v>10</v>
      </c>
      <c r="M334" s="70">
        <v>14</v>
      </c>
      <c r="N334" s="70"/>
      <c r="O334" s="55">
        <f t="shared" si="32"/>
        <v>10.166666666666666</v>
      </c>
      <c r="P334" s="89" t="s">
        <v>22</v>
      </c>
      <c r="Q334" s="55" t="e">
        <f>J334*IF(I334="Diaria",#REF!,IF(I334="Quincenal",#REF!,IF(I334="Semestral",#REF!,IF(I334="Trimestral",#REF!,IF(I334="Cuatrimestral",#REF!,IF(I334="Semanal",#REF!,IF(I334="Mensual",#REF!,IF(I334="Anual",#REF!,0))))))))</f>
        <v>#REF!</v>
      </c>
      <c r="R334" s="55" t="e">
        <f t="shared" si="33"/>
        <v>#REF!</v>
      </c>
      <c r="S334" s="55" t="e">
        <f>IF(P334="Sí",#REF!,#REF!)</f>
        <v>#REF!</v>
      </c>
      <c r="T334" s="55" t="e">
        <f t="shared" si="34"/>
        <v>#REF!</v>
      </c>
      <c r="U334" s="55" t="e">
        <f>C_ODM9[[#This Row],[Plazas]]/$W$10</f>
        <v>#REF!</v>
      </c>
    </row>
    <row r="335" spans="1:21" ht="50" hidden="1" x14ac:dyDescent="0.2">
      <c r="A335" s="90" t="s">
        <v>342</v>
      </c>
      <c r="B335" s="52" t="s">
        <v>343</v>
      </c>
      <c r="C335" s="52" t="s">
        <v>206</v>
      </c>
      <c r="D335" s="52" t="s">
        <v>35</v>
      </c>
      <c r="E335" s="52" t="s">
        <v>162</v>
      </c>
      <c r="F335" s="50" t="s">
        <v>270</v>
      </c>
      <c r="G335" s="50" t="s">
        <v>70</v>
      </c>
      <c r="H335" s="52" t="s">
        <v>39</v>
      </c>
      <c r="I335" s="71" t="s">
        <v>44</v>
      </c>
      <c r="J335" s="70">
        <v>1</v>
      </c>
      <c r="K335" s="70">
        <f>5*7</f>
        <v>35</v>
      </c>
      <c r="L335" s="70">
        <f>7*14</f>
        <v>98</v>
      </c>
      <c r="M335" s="70">
        <f>7*21</f>
        <v>147</v>
      </c>
      <c r="N335" s="70"/>
      <c r="O335" s="55">
        <f t="shared" si="32"/>
        <v>95.666666666666671</v>
      </c>
      <c r="P335" s="89" t="s">
        <v>22</v>
      </c>
      <c r="Q335" s="55" t="e">
        <f>J335*IF(I335="Diaria",#REF!,IF(I335="Quincenal",#REF!,IF(I335="Semestral",#REF!,IF(I335="Trimestral",#REF!,IF(I335="Cuatrimestral",#REF!,IF(I335="Semanal",#REF!,IF(I335="Mensual",#REF!,IF(I335="Anual",#REF!,0))))))))</f>
        <v>#REF!</v>
      </c>
      <c r="R335" s="55" t="e">
        <f t="shared" si="33"/>
        <v>#REF!</v>
      </c>
      <c r="S335" s="55" t="e">
        <f>IF(P335="Sí",#REF!,#REF!)</f>
        <v>#REF!</v>
      </c>
      <c r="T335" s="55" t="e">
        <f t="shared" si="34"/>
        <v>#REF!</v>
      </c>
      <c r="U335" s="55" t="e">
        <f>C_ODM9[[#This Row],[Plazas]]/$W$10</f>
        <v>#REF!</v>
      </c>
    </row>
    <row r="336" spans="1:21" ht="50" hidden="1" x14ac:dyDescent="0.2">
      <c r="A336" s="90" t="s">
        <v>342</v>
      </c>
      <c r="B336" s="52" t="s">
        <v>346</v>
      </c>
      <c r="C336" s="52" t="s">
        <v>206</v>
      </c>
      <c r="D336" s="52" t="s">
        <v>35</v>
      </c>
      <c r="E336" s="52" t="s">
        <v>162</v>
      </c>
      <c r="F336" s="50" t="s">
        <v>358</v>
      </c>
      <c r="G336" s="50" t="s">
        <v>64</v>
      </c>
      <c r="H336" s="52" t="s">
        <v>39</v>
      </c>
      <c r="I336" s="71" t="s">
        <v>44</v>
      </c>
      <c r="J336" s="70">
        <v>1</v>
      </c>
      <c r="K336" s="70">
        <v>2</v>
      </c>
      <c r="L336" s="70">
        <v>3</v>
      </c>
      <c r="M336" s="70">
        <v>6</v>
      </c>
      <c r="N336" s="70"/>
      <c r="O336" s="55">
        <f t="shared" si="32"/>
        <v>3.3333333333333335</v>
      </c>
      <c r="P336" s="89" t="s">
        <v>22</v>
      </c>
      <c r="Q336" s="55" t="e">
        <f>J336*IF(I336="Diaria",#REF!,IF(I336="Quincenal",#REF!,IF(I336="Semestral",#REF!,IF(I336="Trimestral",#REF!,IF(I336="Cuatrimestral",#REF!,IF(I336="Semanal",#REF!,IF(I336="Mensual",#REF!,IF(I336="Anual",#REF!,0))))))))</f>
        <v>#REF!</v>
      </c>
      <c r="R336" s="55" t="e">
        <f t="shared" si="33"/>
        <v>#REF!</v>
      </c>
      <c r="S336" s="55" t="e">
        <f>IF(P336="Sí",#REF!,#REF!)</f>
        <v>#REF!</v>
      </c>
      <c r="T336" s="55" t="e">
        <f t="shared" si="34"/>
        <v>#REF!</v>
      </c>
      <c r="U336" s="55" t="e">
        <f>C_ODM9[[#This Row],[Plazas]]/$W$10</f>
        <v>#REF!</v>
      </c>
    </row>
    <row r="337" spans="1:21" ht="50" hidden="1" x14ac:dyDescent="0.2">
      <c r="A337" s="90" t="s">
        <v>342</v>
      </c>
      <c r="B337" s="52" t="s">
        <v>343</v>
      </c>
      <c r="C337" s="52" t="s">
        <v>206</v>
      </c>
      <c r="D337" s="52" t="s">
        <v>35</v>
      </c>
      <c r="E337" s="52" t="s">
        <v>171</v>
      </c>
      <c r="F337" s="50" t="s">
        <v>278</v>
      </c>
      <c r="G337" s="50" t="s">
        <v>70</v>
      </c>
      <c r="H337" s="52" t="s">
        <v>39</v>
      </c>
      <c r="I337" s="71" t="s">
        <v>44</v>
      </c>
      <c r="J337" s="70">
        <v>1</v>
      </c>
      <c r="K337" s="70">
        <f>5*7</f>
        <v>35</v>
      </c>
      <c r="L337" s="70">
        <f>7*14</f>
        <v>98</v>
      </c>
      <c r="M337" s="70">
        <f>7*21</f>
        <v>147</v>
      </c>
      <c r="N337" s="70" t="s">
        <v>359</v>
      </c>
      <c r="O337" s="55">
        <f t="shared" si="32"/>
        <v>95.666666666666671</v>
      </c>
      <c r="P337" s="89" t="s">
        <v>22</v>
      </c>
      <c r="Q337" s="55" t="e">
        <f>J337*IF(I337="Diaria",#REF!,IF(I337="Quincenal",#REF!,IF(I337="Semestral",#REF!,IF(I337="Trimestral",#REF!,IF(I337="Cuatrimestral",#REF!,IF(I337="Semanal",#REF!,IF(I337="Mensual",#REF!,IF(I337="Anual",#REF!,0))))))))</f>
        <v>#REF!</v>
      </c>
      <c r="R337" s="55" t="e">
        <f t="shared" si="33"/>
        <v>#REF!</v>
      </c>
      <c r="S337" s="55" t="e">
        <f>IF(P337="Sí",#REF!,#REF!)</f>
        <v>#REF!</v>
      </c>
      <c r="T337" s="55" t="e">
        <f t="shared" si="34"/>
        <v>#REF!</v>
      </c>
      <c r="U337" s="55" t="e">
        <f>C_ODM9[[#This Row],[Plazas]]/$W$10</f>
        <v>#REF!</v>
      </c>
    </row>
    <row r="338" spans="1:21" ht="100" hidden="1" x14ac:dyDescent="0.2">
      <c r="A338" s="90" t="s">
        <v>342</v>
      </c>
      <c r="B338" s="52" t="s">
        <v>343</v>
      </c>
      <c r="C338" s="52" t="s">
        <v>206</v>
      </c>
      <c r="D338" s="52" t="s">
        <v>35</v>
      </c>
      <c r="E338" s="52" t="s">
        <v>176</v>
      </c>
      <c r="F338" s="50" t="s">
        <v>279</v>
      </c>
      <c r="G338" s="50" t="s">
        <v>70</v>
      </c>
      <c r="H338" s="52" t="s">
        <v>39</v>
      </c>
      <c r="I338" s="71" t="s">
        <v>44</v>
      </c>
      <c r="J338" s="70">
        <v>1</v>
      </c>
      <c r="K338" s="70">
        <v>7</v>
      </c>
      <c r="L338" s="70">
        <v>10</v>
      </c>
      <c r="M338" s="70">
        <v>14</v>
      </c>
      <c r="N338" s="70"/>
      <c r="O338" s="55">
        <f t="shared" si="32"/>
        <v>10.166666666666666</v>
      </c>
      <c r="P338" s="89" t="s">
        <v>22</v>
      </c>
      <c r="Q338" s="55" t="e">
        <f>J338*IF(I338="Diaria",#REF!,IF(I338="Quincenal",#REF!,IF(I338="Semestral",#REF!,IF(I338="Trimestral",#REF!,IF(I338="Cuatrimestral",#REF!,IF(I338="Semanal",#REF!,IF(I338="Mensual",#REF!,IF(I338="Anual",#REF!,0))))))))</f>
        <v>#REF!</v>
      </c>
      <c r="R338" s="55" t="e">
        <f t="shared" si="33"/>
        <v>#REF!</v>
      </c>
      <c r="S338" s="55" t="e">
        <f>IF(P338="Sí",#REF!,#REF!)</f>
        <v>#REF!</v>
      </c>
      <c r="T338" s="55" t="e">
        <f t="shared" si="34"/>
        <v>#REF!</v>
      </c>
      <c r="U338" s="55" t="e">
        <f>C_ODM9[[#This Row],[Plazas]]/$W$10</f>
        <v>#REF!</v>
      </c>
    </row>
    <row r="339" spans="1:21" ht="50" hidden="1" x14ac:dyDescent="0.2">
      <c r="A339" s="90" t="s">
        <v>342</v>
      </c>
      <c r="B339" s="52" t="s">
        <v>343</v>
      </c>
      <c r="C339" s="52" t="s">
        <v>206</v>
      </c>
      <c r="D339" s="52" t="s">
        <v>35</v>
      </c>
      <c r="E339" s="52" t="s">
        <v>181</v>
      </c>
      <c r="F339" s="50" t="s">
        <v>360</v>
      </c>
      <c r="G339" s="50" t="s">
        <v>70</v>
      </c>
      <c r="H339" s="52" t="s">
        <v>39</v>
      </c>
      <c r="I339" s="71" t="s">
        <v>44</v>
      </c>
      <c r="J339" s="70">
        <v>1</v>
      </c>
      <c r="K339" s="70">
        <v>1</v>
      </c>
      <c r="L339" s="70">
        <v>1</v>
      </c>
      <c r="M339" s="70">
        <v>2</v>
      </c>
      <c r="N339" s="70"/>
      <c r="O339" s="55">
        <f t="shared" si="32"/>
        <v>1.1666666666666667</v>
      </c>
      <c r="P339" s="89" t="s">
        <v>22</v>
      </c>
      <c r="Q339" s="55" t="e">
        <f>J339*IF(I339="Diaria",#REF!,IF(I339="Quincenal",#REF!,IF(I339="Semestral",#REF!,IF(I339="Trimestral",#REF!,IF(I339="Cuatrimestral",#REF!,IF(I339="Semanal",#REF!,IF(I339="Mensual",#REF!,IF(I339="Anual",#REF!,0))))))))</f>
        <v>#REF!</v>
      </c>
      <c r="R339" s="55" t="e">
        <f t="shared" si="33"/>
        <v>#REF!</v>
      </c>
      <c r="S339" s="55" t="e">
        <f>IF(P339="Sí",#REF!,#REF!)</f>
        <v>#REF!</v>
      </c>
      <c r="T339" s="55" t="e">
        <f t="shared" si="34"/>
        <v>#REF!</v>
      </c>
      <c r="U339" s="55" t="e">
        <f>C_ODM9[[#This Row],[Plazas]]/$W$10</f>
        <v>#REF!</v>
      </c>
    </row>
    <row r="340" spans="1:21" ht="100" hidden="1" x14ac:dyDescent="0.2">
      <c r="A340" s="90" t="s">
        <v>342</v>
      </c>
      <c r="B340" s="52" t="s">
        <v>343</v>
      </c>
      <c r="C340" s="52" t="s">
        <v>206</v>
      </c>
      <c r="D340" s="52" t="s">
        <v>35</v>
      </c>
      <c r="E340" s="52" t="s">
        <v>184</v>
      </c>
      <c r="F340" s="50" t="s">
        <v>361</v>
      </c>
      <c r="G340" s="50" t="s">
        <v>70</v>
      </c>
      <c r="H340" s="52" t="s">
        <v>39</v>
      </c>
      <c r="I340" s="71" t="s">
        <v>44</v>
      </c>
      <c r="J340" s="70">
        <v>1</v>
      </c>
      <c r="K340" s="70">
        <v>3</v>
      </c>
      <c r="L340" s="70">
        <v>6</v>
      </c>
      <c r="M340" s="70">
        <v>9</v>
      </c>
      <c r="N340" s="70"/>
      <c r="O340" s="55">
        <f t="shared" si="32"/>
        <v>6</v>
      </c>
      <c r="P340" s="89" t="s">
        <v>22</v>
      </c>
      <c r="Q340" s="55" t="e">
        <f>J340*IF(I340="Diaria",#REF!,IF(I340="Quincenal",#REF!,IF(I340="Semestral",#REF!,IF(I340="Trimestral",#REF!,IF(I340="Cuatrimestral",#REF!,IF(I340="Semanal",#REF!,IF(I340="Mensual",#REF!,IF(I340="Anual",#REF!,0))))))))</f>
        <v>#REF!</v>
      </c>
      <c r="R340" s="55" t="e">
        <f t="shared" si="33"/>
        <v>#REF!</v>
      </c>
      <c r="S340" s="55" t="e">
        <f>IF(P340="Sí",#REF!,#REF!)</f>
        <v>#REF!</v>
      </c>
      <c r="T340" s="55" t="e">
        <f t="shared" si="34"/>
        <v>#REF!</v>
      </c>
      <c r="U340" s="55" t="e">
        <f>C_ODM9[[#This Row],[Plazas]]/$W$10</f>
        <v>#REF!</v>
      </c>
    </row>
    <row r="341" spans="1:21" ht="100" hidden="1" x14ac:dyDescent="0.2">
      <c r="A341" s="90" t="s">
        <v>342</v>
      </c>
      <c r="B341" s="52" t="s">
        <v>343</v>
      </c>
      <c r="C341" s="52" t="s">
        <v>206</v>
      </c>
      <c r="D341" s="52" t="s">
        <v>35</v>
      </c>
      <c r="E341" s="52" t="s">
        <v>194</v>
      </c>
      <c r="F341" s="50" t="s">
        <v>195</v>
      </c>
      <c r="G341" s="50" t="s">
        <v>70</v>
      </c>
      <c r="H341" s="52" t="s">
        <v>39</v>
      </c>
      <c r="I341" s="71" t="s">
        <v>44</v>
      </c>
      <c r="J341" s="70">
        <v>1</v>
      </c>
      <c r="K341" s="70">
        <v>3</v>
      </c>
      <c r="L341" s="70">
        <v>6</v>
      </c>
      <c r="M341" s="70">
        <v>9</v>
      </c>
      <c r="N341" s="70"/>
      <c r="O341" s="55">
        <f t="shared" si="32"/>
        <v>6</v>
      </c>
      <c r="P341" s="89" t="s">
        <v>22</v>
      </c>
      <c r="Q341" s="55" t="e">
        <f>J341*IF(I341="Diaria",#REF!,IF(I341="Quincenal",#REF!,IF(I341="Semestral",#REF!,IF(I341="Trimestral",#REF!,IF(I341="Cuatrimestral",#REF!,IF(I341="Semanal",#REF!,IF(I341="Mensual",#REF!,IF(I341="Anual",#REF!,0))))))))</f>
        <v>#REF!</v>
      </c>
      <c r="R341" s="55" t="e">
        <f t="shared" si="33"/>
        <v>#REF!</v>
      </c>
      <c r="S341" s="55" t="e">
        <f>IF(P341="Sí",#REF!,#REF!)</f>
        <v>#REF!</v>
      </c>
      <c r="T341" s="55" t="e">
        <f t="shared" si="34"/>
        <v>#REF!</v>
      </c>
      <c r="U341" s="55" t="e">
        <f>C_ODM9[[#This Row],[Plazas]]/$W$10</f>
        <v>#REF!</v>
      </c>
    </row>
    <row r="342" spans="1:21" ht="100" hidden="1" x14ac:dyDescent="0.2">
      <c r="A342" s="90" t="s">
        <v>342</v>
      </c>
      <c r="B342" s="52" t="s">
        <v>343</v>
      </c>
      <c r="C342" s="52" t="s">
        <v>206</v>
      </c>
      <c r="D342" s="52" t="s">
        <v>35</v>
      </c>
      <c r="E342" s="52" t="s">
        <v>194</v>
      </c>
      <c r="F342" s="50" t="s">
        <v>362</v>
      </c>
      <c r="G342" s="50" t="s">
        <v>38</v>
      </c>
      <c r="H342" s="52" t="s">
        <v>39</v>
      </c>
      <c r="I342" s="53" t="s">
        <v>109</v>
      </c>
      <c r="J342" s="70">
        <v>1</v>
      </c>
      <c r="K342" s="70">
        <v>1</v>
      </c>
      <c r="L342" s="70">
        <v>3</v>
      </c>
      <c r="M342" s="70">
        <v>6</v>
      </c>
      <c r="N342" s="70"/>
      <c r="O342" s="55">
        <f t="shared" si="32"/>
        <v>3.1666666666666665</v>
      </c>
      <c r="P342" s="89" t="s">
        <v>22</v>
      </c>
      <c r="Q342" s="55" t="e">
        <f>J342*IF(I342="Diaria",#REF!,IF(I342="Quincenal",#REF!,IF(I342="Semestral",#REF!,IF(I342="Trimestral",#REF!,IF(I342="Cuatrimestral",#REF!,IF(I342="Semanal",#REF!,IF(I342="Mensual",#REF!,IF(I342="Anual",#REF!,0))))))))</f>
        <v>#REF!</v>
      </c>
      <c r="R342" s="55" t="e">
        <f t="shared" si="33"/>
        <v>#REF!</v>
      </c>
      <c r="S342" s="55" t="e">
        <f>IF(P342="Sí",#REF!,#REF!)</f>
        <v>#REF!</v>
      </c>
      <c r="T342" s="55" t="e">
        <f t="shared" si="34"/>
        <v>#REF!</v>
      </c>
      <c r="U342" s="55" t="e">
        <f>C_ODM9[[#This Row],[Plazas]]/$W$10</f>
        <v>#REF!</v>
      </c>
    </row>
    <row r="343" spans="1:21" ht="50" hidden="1" x14ac:dyDescent="0.2">
      <c r="A343" s="90" t="s">
        <v>332</v>
      </c>
      <c r="B343" s="52" t="s">
        <v>333</v>
      </c>
      <c r="C343" s="52" t="s">
        <v>326</v>
      </c>
      <c r="D343" s="52" t="s">
        <v>35</v>
      </c>
      <c r="E343" s="52" t="s">
        <v>132</v>
      </c>
      <c r="F343" s="50" t="s">
        <v>132</v>
      </c>
      <c r="G343" s="50" t="s">
        <v>80</v>
      </c>
      <c r="H343" s="52" t="s">
        <v>43</v>
      </c>
      <c r="I343" s="53" t="s">
        <v>40</v>
      </c>
      <c r="J343" s="70">
        <v>3</v>
      </c>
      <c r="K343" s="70">
        <v>16</v>
      </c>
      <c r="L343" s="70">
        <v>20</v>
      </c>
      <c r="M343" s="70">
        <v>40</v>
      </c>
      <c r="N343" s="70" t="s">
        <v>334</v>
      </c>
      <c r="O343" s="55">
        <f t="shared" si="32"/>
        <v>22.666666666666668</v>
      </c>
      <c r="P343" s="89" t="s">
        <v>22</v>
      </c>
      <c r="Q343" s="55" t="e">
        <f>J343*IF(I343="Diaria",#REF!,IF(I343="Quincenal",#REF!,IF(I343="Semestral",#REF!,IF(I343="Trimestral",#REF!,IF(I343="Cuatrimestral",#REF!,IF(I343="Semanal",#REF!,IF(I343="Mensual",#REF!,IF(I343="Anual",#REF!,0))))))))</f>
        <v>#REF!</v>
      </c>
      <c r="R343" s="55" t="e">
        <f t="shared" si="33"/>
        <v>#REF!</v>
      </c>
      <c r="S343" s="55" t="e">
        <f>IF(P343="Sí",#REF!,#REF!)</f>
        <v>#REF!</v>
      </c>
      <c r="T343" s="55" t="e">
        <f t="shared" si="34"/>
        <v>#REF!</v>
      </c>
      <c r="U343" s="55" t="e">
        <f>C_ODM9[[#This Row],[Plazas]]/$W$10</f>
        <v>#REF!</v>
      </c>
    </row>
    <row r="344" spans="1:21" ht="50" hidden="1" x14ac:dyDescent="0.2">
      <c r="A344" s="90" t="s">
        <v>332</v>
      </c>
      <c r="B344" s="52" t="s">
        <v>335</v>
      </c>
      <c r="C344" s="52" t="s">
        <v>326</v>
      </c>
      <c r="D344" s="52" t="s">
        <v>35</v>
      </c>
      <c r="E344" s="52" t="s">
        <v>132</v>
      </c>
      <c r="F344" s="50" t="s">
        <v>329</v>
      </c>
      <c r="G344" s="50" t="s">
        <v>330</v>
      </c>
      <c r="H344" s="52" t="s">
        <v>43</v>
      </c>
      <c r="I344" s="53" t="s">
        <v>336</v>
      </c>
      <c r="J344" s="70">
        <v>3</v>
      </c>
      <c r="K344" s="70">
        <v>16</v>
      </c>
      <c r="L344" s="70">
        <v>10</v>
      </c>
      <c r="M344" s="70">
        <v>24</v>
      </c>
      <c r="N344" s="70"/>
      <c r="O344" s="55">
        <f t="shared" si="32"/>
        <v>13.333333333333334</v>
      </c>
      <c r="P344" s="89" t="s">
        <v>22</v>
      </c>
      <c r="Q344" s="55" t="e">
        <f>J344*IF(I344="Diaria",#REF!,IF(I344="Quincenal",#REF!,IF(I344="Semestral",#REF!,IF(I344="Trimestral",#REF!,IF(I344="Cuatrimestral",#REF!,IF(I344="Semanal",#REF!,IF(I344="Mensual",#REF!,IF(I344="Anual",#REF!,0))))))))</f>
        <v>#REF!</v>
      </c>
      <c r="R344" s="55" t="e">
        <f t="shared" si="33"/>
        <v>#REF!</v>
      </c>
      <c r="S344" s="55" t="e">
        <f>IF(P344="Sí",#REF!,#REF!)</f>
        <v>#REF!</v>
      </c>
      <c r="T344" s="55" t="e">
        <f t="shared" si="34"/>
        <v>#REF!</v>
      </c>
      <c r="U344" s="55" t="e">
        <f>C_ODM9[[#This Row],[Plazas]]/$W$10</f>
        <v>#REF!</v>
      </c>
    </row>
    <row r="345" spans="1:21" ht="50" hidden="1" x14ac:dyDescent="0.2">
      <c r="A345" s="90" t="s">
        <v>332</v>
      </c>
      <c r="B345" s="52" t="s">
        <v>333</v>
      </c>
      <c r="C345" s="52" t="s">
        <v>326</v>
      </c>
      <c r="D345" s="52" t="s">
        <v>35</v>
      </c>
      <c r="E345" s="52" t="s">
        <v>136</v>
      </c>
      <c r="F345" s="50" t="s">
        <v>264</v>
      </c>
      <c r="G345" s="50" t="s">
        <v>80</v>
      </c>
      <c r="H345" s="52" t="s">
        <v>43</v>
      </c>
      <c r="I345" s="53" t="s">
        <v>336</v>
      </c>
      <c r="J345" s="70">
        <v>3</v>
      </c>
      <c r="K345" s="70">
        <v>8</v>
      </c>
      <c r="L345" s="70">
        <v>10</v>
      </c>
      <c r="M345" s="70">
        <v>12</v>
      </c>
      <c r="N345" s="70" t="s">
        <v>334</v>
      </c>
      <c r="O345" s="55">
        <f t="shared" si="32"/>
        <v>10</v>
      </c>
      <c r="P345" s="89" t="s">
        <v>22</v>
      </c>
      <c r="Q345" s="55" t="e">
        <f>J345*IF(I345="Diaria",#REF!,IF(I345="Quincenal",#REF!,IF(I345="Semestral",#REF!,IF(I345="Trimestral",#REF!,IF(I345="Cuatrimestral",#REF!,IF(I345="Semanal",#REF!,IF(I345="Mensual",#REF!,IF(I345="Anual",#REF!,0))))))))</f>
        <v>#REF!</v>
      </c>
      <c r="R345" s="55" t="e">
        <f t="shared" si="33"/>
        <v>#REF!</v>
      </c>
      <c r="S345" s="55" t="e">
        <f>IF(P345="Sí",#REF!,#REF!)</f>
        <v>#REF!</v>
      </c>
      <c r="T345" s="55" t="e">
        <f t="shared" si="34"/>
        <v>#REF!</v>
      </c>
      <c r="U345" s="55" t="e">
        <f>C_ODM9[[#This Row],[Plazas]]/$W$10</f>
        <v>#REF!</v>
      </c>
    </row>
    <row r="346" spans="1:21" ht="75" hidden="1" x14ac:dyDescent="0.2">
      <c r="A346" s="90" t="s">
        <v>332</v>
      </c>
      <c r="B346" s="52" t="s">
        <v>335</v>
      </c>
      <c r="C346" s="52" t="s">
        <v>326</v>
      </c>
      <c r="D346" s="52" t="s">
        <v>35</v>
      </c>
      <c r="E346" s="52" t="s">
        <v>141</v>
      </c>
      <c r="F346" s="50" t="s">
        <v>331</v>
      </c>
      <c r="G346" s="50" t="s">
        <v>53</v>
      </c>
      <c r="H346" s="52" t="s">
        <v>43</v>
      </c>
      <c r="I346" s="53" t="s">
        <v>40</v>
      </c>
      <c r="J346" s="70">
        <v>6</v>
      </c>
      <c r="K346" s="70">
        <v>8</v>
      </c>
      <c r="L346" s="70">
        <v>16</v>
      </c>
      <c r="M346" s="70">
        <v>24</v>
      </c>
      <c r="N346" s="70"/>
      <c r="O346" s="55">
        <f t="shared" si="32"/>
        <v>16</v>
      </c>
      <c r="P346" s="89" t="s">
        <v>22</v>
      </c>
      <c r="Q346" s="55" t="e">
        <f>J346*IF(I346="Diaria",#REF!,IF(I346="Quincenal",#REF!,IF(I346="Semestral",#REF!,IF(I346="Trimestral",#REF!,IF(I346="Cuatrimestral",#REF!,IF(I346="Semanal",#REF!,IF(I346="Mensual",#REF!,IF(I346="Anual",#REF!,0))))))))</f>
        <v>#REF!</v>
      </c>
      <c r="R346" s="55" t="e">
        <f t="shared" si="33"/>
        <v>#REF!</v>
      </c>
      <c r="S346" s="55" t="e">
        <f>IF(P346="Sí",#REF!,#REF!)</f>
        <v>#REF!</v>
      </c>
      <c r="T346" s="55" t="e">
        <f t="shared" si="34"/>
        <v>#REF!</v>
      </c>
      <c r="U346" s="55" t="e">
        <f>C_ODM9[[#This Row],[Plazas]]/$W$10</f>
        <v>#REF!</v>
      </c>
    </row>
    <row r="347" spans="1:21" ht="50" hidden="1" x14ac:dyDescent="0.2">
      <c r="A347" s="90" t="s">
        <v>332</v>
      </c>
      <c r="B347" s="52" t="s">
        <v>333</v>
      </c>
      <c r="C347" s="52" t="s">
        <v>326</v>
      </c>
      <c r="D347" s="52" t="s">
        <v>35</v>
      </c>
      <c r="E347" s="52" t="s">
        <v>162</v>
      </c>
      <c r="F347" s="50" t="s">
        <v>304</v>
      </c>
      <c r="G347" s="50" t="s">
        <v>80</v>
      </c>
      <c r="H347" s="52" t="s">
        <v>43</v>
      </c>
      <c r="I347" s="53" t="s">
        <v>40</v>
      </c>
      <c r="J347" s="70">
        <v>6</v>
      </c>
      <c r="K347" s="70">
        <v>16</v>
      </c>
      <c r="L347" s="70">
        <v>20</v>
      </c>
      <c r="M347" s="70">
        <v>40</v>
      </c>
      <c r="N347" s="70" t="s">
        <v>334</v>
      </c>
      <c r="O347" s="55">
        <f t="shared" si="32"/>
        <v>22.666666666666668</v>
      </c>
      <c r="P347" s="89" t="s">
        <v>22</v>
      </c>
      <c r="Q347" s="55" t="e">
        <f>J347*IF(I347="Diaria",#REF!,IF(I347="Quincenal",#REF!,IF(I347="Semestral",#REF!,IF(I347="Trimestral",#REF!,IF(I347="Cuatrimestral",#REF!,IF(I347="Semanal",#REF!,IF(I347="Mensual",#REF!,IF(I347="Anual",#REF!,0))))))))</f>
        <v>#REF!</v>
      </c>
      <c r="R347" s="55" t="e">
        <f t="shared" si="33"/>
        <v>#REF!</v>
      </c>
      <c r="S347" s="55" t="e">
        <f>IF(P347="Sí",#REF!,#REF!)</f>
        <v>#REF!</v>
      </c>
      <c r="T347" s="55" t="e">
        <f t="shared" si="34"/>
        <v>#REF!</v>
      </c>
      <c r="U347" s="55" t="e">
        <f>C_ODM9[[#This Row],[Plazas]]/$W$10</f>
        <v>#REF!</v>
      </c>
    </row>
    <row r="348" spans="1:21" ht="50" hidden="1" x14ac:dyDescent="0.2">
      <c r="A348" s="90" t="s">
        <v>332</v>
      </c>
      <c r="B348" s="52" t="s">
        <v>335</v>
      </c>
      <c r="C348" s="52" t="s">
        <v>326</v>
      </c>
      <c r="D348" s="52" t="s">
        <v>35</v>
      </c>
      <c r="E348" s="52" t="s">
        <v>162</v>
      </c>
      <c r="F348" s="50" t="s">
        <v>270</v>
      </c>
      <c r="G348" s="50" t="s">
        <v>70</v>
      </c>
      <c r="H348" s="52" t="s">
        <v>43</v>
      </c>
      <c r="I348" s="53" t="s">
        <v>40</v>
      </c>
      <c r="J348" s="70">
        <v>6</v>
      </c>
      <c r="K348" s="70">
        <v>8</v>
      </c>
      <c r="L348" s="70">
        <v>12</v>
      </c>
      <c r="M348" s="70">
        <v>20</v>
      </c>
      <c r="N348" s="70"/>
      <c r="O348" s="55">
        <f t="shared" si="32"/>
        <v>12.666666666666666</v>
      </c>
      <c r="P348" s="89" t="s">
        <v>22</v>
      </c>
      <c r="Q348" s="55" t="e">
        <f>J348*IF(I348="Diaria",#REF!,IF(I348="Quincenal",#REF!,IF(I348="Semestral",#REF!,IF(I348="Trimestral",#REF!,IF(I348="Cuatrimestral",#REF!,IF(I348="Semanal",#REF!,IF(I348="Mensual",#REF!,IF(I348="Anual",#REF!,0))))))))</f>
        <v>#REF!</v>
      </c>
      <c r="R348" s="55" t="e">
        <f t="shared" si="33"/>
        <v>#REF!</v>
      </c>
      <c r="S348" s="55" t="e">
        <f>IF(P348="Sí",#REF!,#REF!)</f>
        <v>#REF!</v>
      </c>
      <c r="T348" s="55" t="e">
        <f t="shared" si="34"/>
        <v>#REF!</v>
      </c>
      <c r="U348" s="55" t="e">
        <f>C_ODM9[[#This Row],[Plazas]]/$W$10</f>
        <v>#REF!</v>
      </c>
    </row>
    <row r="349" spans="1:21" ht="75" hidden="1" x14ac:dyDescent="0.2">
      <c r="A349" s="90" t="s">
        <v>337</v>
      </c>
      <c r="B349" s="52" t="s">
        <v>335</v>
      </c>
      <c r="C349" s="52" t="s">
        <v>326</v>
      </c>
      <c r="D349" s="52" t="s">
        <v>207</v>
      </c>
      <c r="E349" s="52" t="s">
        <v>215</v>
      </c>
      <c r="F349" s="50" t="s">
        <v>338</v>
      </c>
      <c r="G349" s="50" t="s">
        <v>339</v>
      </c>
      <c r="H349" s="52" t="s">
        <v>43</v>
      </c>
      <c r="I349" s="53" t="s">
        <v>114</v>
      </c>
      <c r="J349" s="70">
        <f>2*13/15</f>
        <v>1.7333333333333334</v>
      </c>
      <c r="K349" s="70">
        <v>2</v>
      </c>
      <c r="L349" s="70">
        <v>8</v>
      </c>
      <c r="M349" s="70">
        <v>24</v>
      </c>
      <c r="N349" s="70" t="s">
        <v>340</v>
      </c>
      <c r="O349" s="55">
        <f t="shared" si="32"/>
        <v>9.6666666666666661</v>
      </c>
      <c r="P349" s="89" t="s">
        <v>22</v>
      </c>
      <c r="Q349" s="55" t="e">
        <f>J349*IF(I349="Diaria",#REF!,IF(I349="Quincenal",#REF!,IF(I349="Semestral",#REF!,IF(I349="Trimestral",#REF!,IF(I349="Cuatrimestral",#REF!,IF(I349="Semanal",#REF!,IF(I349="Mensual",#REF!,IF(I349="Anual",#REF!,0))))))))</f>
        <v>#REF!</v>
      </c>
      <c r="R349" s="55" t="e">
        <f t="shared" si="33"/>
        <v>#REF!</v>
      </c>
      <c r="S349" s="55" t="e">
        <f>IF(P349="Sí",#REF!,#REF!)</f>
        <v>#REF!</v>
      </c>
      <c r="T349" s="55" t="e">
        <f t="shared" si="34"/>
        <v>#REF!</v>
      </c>
      <c r="U349" s="55" t="e">
        <f>C_ODM9[[#This Row],[Plazas]]/$W$10</f>
        <v>#REF!</v>
      </c>
    </row>
    <row r="350" spans="1:21" ht="125" hidden="1" x14ac:dyDescent="0.2">
      <c r="A350" s="84" t="s">
        <v>337</v>
      </c>
      <c r="B350" s="52" t="s">
        <v>335</v>
      </c>
      <c r="C350" s="86" t="s">
        <v>326</v>
      </c>
      <c r="D350" s="86" t="s">
        <v>207</v>
      </c>
      <c r="E350" s="86" t="s">
        <v>220</v>
      </c>
      <c r="F350" s="101" t="s">
        <v>341</v>
      </c>
      <c r="G350" s="101" t="s">
        <v>210</v>
      </c>
      <c r="H350" s="52" t="s">
        <v>43</v>
      </c>
      <c r="I350" s="85" t="s">
        <v>114</v>
      </c>
      <c r="J350" s="87">
        <f>2*13/15</f>
        <v>1.7333333333333334</v>
      </c>
      <c r="K350" s="87">
        <v>2</v>
      </c>
      <c r="L350" s="87">
        <v>8</v>
      </c>
      <c r="M350" s="87">
        <v>24</v>
      </c>
      <c r="N350" s="87"/>
      <c r="O350" s="89">
        <f t="shared" si="32"/>
        <v>9.6666666666666661</v>
      </c>
      <c r="P350" s="89" t="s">
        <v>22</v>
      </c>
      <c r="Q350" s="89" t="e">
        <f>J350*IF(I350="Diaria",#REF!,IF(I350="Quincenal",#REF!,IF(I350="Semestral",#REF!,IF(I350="Trimestral",#REF!,IF(I350="Cuatrimestral",#REF!,IF(I350="Semanal",#REF!,IF(I350="Mensual",#REF!,IF(I350="Anual",#REF!,0))))))))</f>
        <v>#REF!</v>
      </c>
      <c r="R350" s="89" t="e">
        <f t="shared" si="33"/>
        <v>#REF!</v>
      </c>
      <c r="S350" s="89" t="e">
        <f>IF(P350="Sí",#REF!,#REF!)</f>
        <v>#REF!</v>
      </c>
      <c r="T350" s="89" t="e">
        <f t="shared" si="34"/>
        <v>#REF!</v>
      </c>
      <c r="U350" s="89" t="e">
        <f>C_ODM9[[#This Row],[Plazas]]/$W$10</f>
        <v>#REF!</v>
      </c>
    </row>
    <row r="351" spans="1:21" ht="125" hidden="1" x14ac:dyDescent="0.2">
      <c r="A351" s="109" t="s">
        <v>324</v>
      </c>
      <c r="B351" s="74" t="s">
        <v>325</v>
      </c>
      <c r="C351" s="74" t="s">
        <v>326</v>
      </c>
      <c r="D351" s="74" t="s">
        <v>207</v>
      </c>
      <c r="E351" s="74" t="s">
        <v>220</v>
      </c>
      <c r="F351" s="73" t="s">
        <v>327</v>
      </c>
      <c r="G351" s="73" t="s">
        <v>328</v>
      </c>
      <c r="H351" s="74" t="s">
        <v>43</v>
      </c>
      <c r="I351" s="76" t="s">
        <v>114</v>
      </c>
      <c r="J351" s="75">
        <v>3</v>
      </c>
      <c r="K351" s="75">
        <v>1</v>
      </c>
      <c r="L351" s="75">
        <v>3.5</v>
      </c>
      <c r="M351" s="75">
        <v>6</v>
      </c>
      <c r="N351" s="75"/>
      <c r="O351" s="55">
        <f t="shared" si="32"/>
        <v>3.5</v>
      </c>
      <c r="P351" s="89" t="s">
        <v>22</v>
      </c>
      <c r="Q351" s="55" t="e">
        <f>J351*IF(I351="Diaria",#REF!,IF(I351="Quincenal",#REF!,IF(I351="Semestral",#REF!,IF(I351="Trimestral",#REF!,IF(I351="Cuatrimestral",#REF!,IF(I351="Semanal",#REF!,IF(I351="Mensual",#REF!,IF(I351="Anual",#REF!,0))))))))</f>
        <v>#REF!</v>
      </c>
      <c r="R351" s="55" t="e">
        <f t="shared" si="33"/>
        <v>#REF!</v>
      </c>
      <c r="S351" s="55" t="e">
        <f>IF(P351="Sí",#REF!,#REF!)</f>
        <v>#REF!</v>
      </c>
      <c r="T351" s="55" t="e">
        <f t="shared" si="34"/>
        <v>#REF!</v>
      </c>
      <c r="U351" s="55" t="e">
        <f>C_ODM9[[#This Row],[Plazas]]/$W$10</f>
        <v>#REF!</v>
      </c>
    </row>
    <row r="352" spans="1:21" ht="75" hidden="1" x14ac:dyDescent="0.2">
      <c r="A352" s="90" t="s">
        <v>324</v>
      </c>
      <c r="B352" s="52" t="s">
        <v>325</v>
      </c>
      <c r="C352" s="52" t="s">
        <v>326</v>
      </c>
      <c r="D352" s="52" t="s">
        <v>35</v>
      </c>
      <c r="E352" s="52" t="s">
        <v>102</v>
      </c>
      <c r="F352" s="50" t="s">
        <v>259</v>
      </c>
      <c r="G352" s="50" t="s">
        <v>70</v>
      </c>
      <c r="H352" s="52" t="s">
        <v>43</v>
      </c>
      <c r="I352" s="55" t="s">
        <v>40</v>
      </c>
      <c r="J352" s="70">
        <v>3</v>
      </c>
      <c r="K352" s="70">
        <v>5</v>
      </c>
      <c r="L352" s="70">
        <v>7.5</v>
      </c>
      <c r="M352" s="70">
        <v>10</v>
      </c>
      <c r="N352" s="70"/>
      <c r="O352" s="55">
        <f t="shared" si="32"/>
        <v>7.5</v>
      </c>
      <c r="P352" s="89" t="s">
        <v>22</v>
      </c>
      <c r="Q352" s="55" t="e">
        <f>J352*IF(I352="Diaria",#REF!,IF(I352="Quincenal",#REF!,IF(I352="Semestral",#REF!,IF(I352="Trimestral",#REF!,IF(I352="Cuatrimestral",#REF!,IF(I352="Semanal",#REF!,IF(I352="Mensual",#REF!,IF(I352="Anual",#REF!,0))))))))</f>
        <v>#REF!</v>
      </c>
      <c r="R352" s="55" t="e">
        <f t="shared" si="33"/>
        <v>#REF!</v>
      </c>
      <c r="S352" s="55" t="e">
        <f>IF(P352="Sí",#REF!,#REF!)</f>
        <v>#REF!</v>
      </c>
      <c r="T352" s="55" t="e">
        <f t="shared" si="34"/>
        <v>#REF!</v>
      </c>
      <c r="U352" s="55" t="e">
        <f>C_ODM9[[#This Row],[Plazas]]/$W$10</f>
        <v>#REF!</v>
      </c>
    </row>
    <row r="353" spans="1:21" ht="75" hidden="1" x14ac:dyDescent="0.2">
      <c r="A353" s="90" t="s">
        <v>324</v>
      </c>
      <c r="B353" s="52" t="s">
        <v>325</v>
      </c>
      <c r="C353" s="52" t="s">
        <v>326</v>
      </c>
      <c r="D353" s="52" t="s">
        <v>35</v>
      </c>
      <c r="E353" s="52" t="s">
        <v>118</v>
      </c>
      <c r="F353" s="50" t="s">
        <v>128</v>
      </c>
      <c r="G353" s="50" t="s">
        <v>70</v>
      </c>
      <c r="H353" s="52" t="s">
        <v>43</v>
      </c>
      <c r="I353" s="55" t="s">
        <v>40</v>
      </c>
      <c r="J353" s="70">
        <v>3</v>
      </c>
      <c r="K353" s="70">
        <v>5</v>
      </c>
      <c r="L353" s="70">
        <v>7.5</v>
      </c>
      <c r="M353" s="70">
        <v>10</v>
      </c>
      <c r="N353" s="70"/>
      <c r="O353" s="55">
        <f t="shared" si="32"/>
        <v>7.5</v>
      </c>
      <c r="P353" s="89" t="s">
        <v>22</v>
      </c>
      <c r="Q353" s="55" t="e">
        <f>J353*IF(I353="Diaria",#REF!,IF(I353="Quincenal",#REF!,IF(I353="Semestral",#REF!,IF(I353="Trimestral",#REF!,IF(I353="Cuatrimestral",#REF!,IF(I353="Semanal",#REF!,IF(I353="Mensual",#REF!,IF(I353="Anual",#REF!,0))))))))</f>
        <v>#REF!</v>
      </c>
      <c r="R353" s="55" t="e">
        <f t="shared" si="33"/>
        <v>#REF!</v>
      </c>
      <c r="S353" s="55" t="e">
        <f>IF(P353="Sí",#REF!,#REF!)</f>
        <v>#REF!</v>
      </c>
      <c r="T353" s="55" t="e">
        <f t="shared" si="34"/>
        <v>#REF!</v>
      </c>
      <c r="U353" s="55" t="e">
        <f>C_ODM9[[#This Row],[Plazas]]/$W$10</f>
        <v>#REF!</v>
      </c>
    </row>
    <row r="354" spans="1:21" ht="75" hidden="1" x14ac:dyDescent="0.2">
      <c r="A354" s="90" t="s">
        <v>324</v>
      </c>
      <c r="B354" s="52" t="s">
        <v>325</v>
      </c>
      <c r="C354" s="52" t="s">
        <v>326</v>
      </c>
      <c r="D354" s="52" t="s">
        <v>35</v>
      </c>
      <c r="E354" s="52" t="s">
        <v>132</v>
      </c>
      <c r="F354" s="50" t="s">
        <v>262</v>
      </c>
      <c r="G354" s="50" t="s">
        <v>70</v>
      </c>
      <c r="H354" s="52" t="s">
        <v>43</v>
      </c>
      <c r="I354" s="55" t="s">
        <v>40</v>
      </c>
      <c r="J354" s="70">
        <v>3</v>
      </c>
      <c r="K354" s="70">
        <v>10</v>
      </c>
      <c r="L354" s="70">
        <v>12.5</v>
      </c>
      <c r="M354" s="70">
        <v>15</v>
      </c>
      <c r="N354" s="70"/>
      <c r="O354" s="55">
        <f t="shared" si="32"/>
        <v>12.5</v>
      </c>
      <c r="P354" s="89" t="s">
        <v>22</v>
      </c>
      <c r="Q354" s="55" t="e">
        <f>J354*IF(I354="Diaria",#REF!,IF(I354="Quincenal",#REF!,IF(I354="Semestral",#REF!,IF(I354="Trimestral",#REF!,IF(I354="Cuatrimestral",#REF!,IF(I354="Semanal",#REF!,IF(I354="Mensual",#REF!,IF(I354="Anual",#REF!,0))))))))</f>
        <v>#REF!</v>
      </c>
      <c r="R354" s="55" t="e">
        <f t="shared" si="33"/>
        <v>#REF!</v>
      </c>
      <c r="S354" s="55" t="e">
        <f>IF(P354="Sí",#REF!,#REF!)</f>
        <v>#REF!</v>
      </c>
      <c r="T354" s="55" t="e">
        <f t="shared" si="34"/>
        <v>#REF!</v>
      </c>
      <c r="U354" s="55" t="e">
        <f>C_ODM9[[#This Row],[Plazas]]/$W$10</f>
        <v>#REF!</v>
      </c>
    </row>
    <row r="355" spans="1:21" ht="75" hidden="1" x14ac:dyDescent="0.2">
      <c r="A355" s="90" t="s">
        <v>324</v>
      </c>
      <c r="B355" s="52" t="s">
        <v>325</v>
      </c>
      <c r="C355" s="52" t="s">
        <v>326</v>
      </c>
      <c r="D355" s="52" t="s">
        <v>35</v>
      </c>
      <c r="E355" s="52" t="s">
        <v>132</v>
      </c>
      <c r="F355" s="50" t="s">
        <v>329</v>
      </c>
      <c r="G355" s="50" t="s">
        <v>330</v>
      </c>
      <c r="H355" s="52" t="s">
        <v>43</v>
      </c>
      <c r="I355" s="55" t="s">
        <v>40</v>
      </c>
      <c r="J355" s="70">
        <v>3</v>
      </c>
      <c r="K355" s="70">
        <v>10</v>
      </c>
      <c r="L355" s="70">
        <v>12.5</v>
      </c>
      <c r="M355" s="70">
        <v>15</v>
      </c>
      <c r="N355" s="70"/>
      <c r="O355" s="55">
        <f t="shared" si="32"/>
        <v>12.5</v>
      </c>
      <c r="P355" s="89" t="s">
        <v>22</v>
      </c>
      <c r="Q355" s="55" t="e">
        <f>J355*IF(I355="Diaria",#REF!,IF(I355="Quincenal",#REF!,IF(I355="Semestral",#REF!,IF(I355="Trimestral",#REF!,IF(I355="Cuatrimestral",#REF!,IF(I355="Semanal",#REF!,IF(I355="Mensual",#REF!,IF(I355="Anual",#REF!,0))))))))</f>
        <v>#REF!</v>
      </c>
      <c r="R355" s="55" t="e">
        <f t="shared" si="33"/>
        <v>#REF!</v>
      </c>
      <c r="S355" s="55" t="e">
        <f>IF(P355="Sí",#REF!,#REF!)</f>
        <v>#REF!</v>
      </c>
      <c r="T355" s="55" t="e">
        <f t="shared" si="34"/>
        <v>#REF!</v>
      </c>
      <c r="U355" s="55" t="e">
        <f>C_ODM9[[#This Row],[Plazas]]/$W$10</f>
        <v>#REF!</v>
      </c>
    </row>
    <row r="356" spans="1:21" ht="75" hidden="1" x14ac:dyDescent="0.2">
      <c r="A356" s="90" t="s">
        <v>324</v>
      </c>
      <c r="B356" s="52" t="s">
        <v>325</v>
      </c>
      <c r="C356" s="52" t="s">
        <v>326</v>
      </c>
      <c r="D356" s="52" t="s">
        <v>35</v>
      </c>
      <c r="E356" s="52" t="s">
        <v>141</v>
      </c>
      <c r="F356" s="50" t="s">
        <v>331</v>
      </c>
      <c r="G356" s="50" t="s">
        <v>53</v>
      </c>
      <c r="H356" s="52" t="s">
        <v>43</v>
      </c>
      <c r="I356" s="55" t="s">
        <v>40</v>
      </c>
      <c r="J356" s="70">
        <v>3</v>
      </c>
      <c r="K356" s="70">
        <v>10</v>
      </c>
      <c r="L356" s="70">
        <v>12.5</v>
      </c>
      <c r="M356" s="70">
        <v>15</v>
      </c>
      <c r="N356" s="70"/>
      <c r="O356" s="55">
        <f t="shared" si="32"/>
        <v>12.5</v>
      </c>
      <c r="P356" s="89" t="s">
        <v>22</v>
      </c>
      <c r="Q356" s="55" t="e">
        <f>J356*IF(I356="Diaria",#REF!,IF(I356="Quincenal",#REF!,IF(I356="Semestral",#REF!,IF(I356="Trimestral",#REF!,IF(I356="Cuatrimestral",#REF!,IF(I356="Semanal",#REF!,IF(I356="Mensual",#REF!,IF(I356="Anual",#REF!,0))))))))</f>
        <v>#REF!</v>
      </c>
      <c r="R356" s="55" t="e">
        <f t="shared" si="33"/>
        <v>#REF!</v>
      </c>
      <c r="S356" s="55" t="e">
        <f>IF(P356="Sí",#REF!,#REF!)</f>
        <v>#REF!</v>
      </c>
      <c r="T356" s="55" t="e">
        <f t="shared" si="34"/>
        <v>#REF!</v>
      </c>
      <c r="U356" s="55" t="e">
        <f>C_ODM9[[#This Row],[Plazas]]/$W$10</f>
        <v>#REF!</v>
      </c>
    </row>
    <row r="357" spans="1:21" ht="75" hidden="1" x14ac:dyDescent="0.2">
      <c r="A357" s="84" t="s">
        <v>324</v>
      </c>
      <c r="B357" s="86" t="s">
        <v>325</v>
      </c>
      <c r="C357" s="86" t="s">
        <v>326</v>
      </c>
      <c r="D357" s="86" t="s">
        <v>35</v>
      </c>
      <c r="E357" s="86" t="s">
        <v>162</v>
      </c>
      <c r="F357" s="101" t="s">
        <v>270</v>
      </c>
      <c r="G357" s="101" t="s">
        <v>70</v>
      </c>
      <c r="H357" s="52" t="s">
        <v>43</v>
      </c>
      <c r="I357" s="89" t="s">
        <v>40</v>
      </c>
      <c r="J357" s="87">
        <v>3</v>
      </c>
      <c r="K357" s="87">
        <v>10</v>
      </c>
      <c r="L357" s="87">
        <v>12.5</v>
      </c>
      <c r="M357" s="87">
        <v>15</v>
      </c>
      <c r="N357" s="87"/>
      <c r="O357" s="89">
        <f t="shared" si="32"/>
        <v>12.5</v>
      </c>
      <c r="P357" s="89" t="s">
        <v>22</v>
      </c>
      <c r="Q357" s="89" t="e">
        <f>J357*IF(I357="Diaria",#REF!,IF(I357="Quincenal",#REF!,IF(I357="Semestral",#REF!,IF(I357="Trimestral",#REF!,IF(I357="Cuatrimestral",#REF!,IF(I357="Semanal",#REF!,IF(I357="Mensual",#REF!,IF(I357="Anual",#REF!,0))))))))</f>
        <v>#REF!</v>
      </c>
      <c r="R357" s="89" t="e">
        <f t="shared" si="33"/>
        <v>#REF!</v>
      </c>
      <c r="S357" s="89" t="e">
        <f>IF(P357="Sí",#REF!,#REF!)</f>
        <v>#REF!</v>
      </c>
      <c r="T357" s="89" t="e">
        <f t="shared" si="34"/>
        <v>#REF!</v>
      </c>
      <c r="U357" s="89" t="e">
        <f>C_ODM9[[#This Row],[Plazas]]/$W$10</f>
        <v>#REF!</v>
      </c>
    </row>
    <row r="358" spans="1:21" ht="100" hidden="1" x14ac:dyDescent="0.2">
      <c r="A358" s="90" t="s">
        <v>342</v>
      </c>
      <c r="B358" s="52" t="s">
        <v>346</v>
      </c>
      <c r="C358" s="52" t="s">
        <v>206</v>
      </c>
      <c r="D358" s="52" t="s">
        <v>35</v>
      </c>
      <c r="E358" s="52" t="s">
        <v>62</v>
      </c>
      <c r="F358" s="50" t="s">
        <v>351</v>
      </c>
      <c r="G358" s="50" t="s">
        <v>64</v>
      </c>
      <c r="H358" s="86" t="s">
        <v>43</v>
      </c>
      <c r="I358" s="71" t="s">
        <v>44</v>
      </c>
      <c r="J358" s="70">
        <v>3</v>
      </c>
      <c r="K358" s="70">
        <v>2</v>
      </c>
      <c r="L358" s="70">
        <v>3</v>
      </c>
      <c r="M358" s="70">
        <v>6</v>
      </c>
      <c r="N358" s="70"/>
      <c r="O358" s="55">
        <f t="shared" si="32"/>
        <v>3.3333333333333335</v>
      </c>
      <c r="P358" s="89" t="s">
        <v>22</v>
      </c>
      <c r="Q358" s="55" t="e">
        <f>J358*IF(I358="Diaria",#REF!,IF(I358="Quincenal",#REF!,IF(I358="Semestral",#REF!,IF(I358="Trimestral",#REF!,IF(I358="Cuatrimestral",#REF!,IF(I358="Semanal",#REF!,IF(I358="Mensual",#REF!,IF(I358="Anual",#REF!,0))))))))</f>
        <v>#REF!</v>
      </c>
      <c r="R358" s="55" t="e">
        <f t="shared" si="33"/>
        <v>#REF!</v>
      </c>
      <c r="S358" s="55" t="e">
        <f>IF(P358="Sí",#REF!,#REF!)</f>
        <v>#REF!</v>
      </c>
      <c r="T358" s="55" t="e">
        <f t="shared" si="34"/>
        <v>#REF!</v>
      </c>
      <c r="U358" s="55" t="e">
        <f>C_ODM9[[#This Row],[Plazas]]/$W$10</f>
        <v>#REF!</v>
      </c>
    </row>
    <row r="359" spans="1:21" ht="75" hidden="1" x14ac:dyDescent="0.2">
      <c r="A359" s="90" t="s">
        <v>342</v>
      </c>
      <c r="B359" s="52" t="s">
        <v>343</v>
      </c>
      <c r="C359" s="52" t="s">
        <v>206</v>
      </c>
      <c r="D359" s="52" t="s">
        <v>35</v>
      </c>
      <c r="E359" s="52" t="s">
        <v>68</v>
      </c>
      <c r="F359" s="50" t="s">
        <v>352</v>
      </c>
      <c r="G359" s="50" t="s">
        <v>70</v>
      </c>
      <c r="H359" s="86" t="s">
        <v>43</v>
      </c>
      <c r="I359" s="71" t="s">
        <v>44</v>
      </c>
      <c r="J359" s="70">
        <v>3</v>
      </c>
      <c r="K359" s="70">
        <v>1</v>
      </c>
      <c r="L359" s="70">
        <v>1</v>
      </c>
      <c r="M359" s="70">
        <v>2</v>
      </c>
      <c r="N359" s="70"/>
      <c r="O359" s="55">
        <f t="shared" si="32"/>
        <v>1.1666666666666667</v>
      </c>
      <c r="P359" s="89" t="s">
        <v>22</v>
      </c>
      <c r="Q359" s="55" t="e">
        <f>J359*IF(I359="Diaria",#REF!,IF(I359="Quincenal",#REF!,IF(I359="Semestral",#REF!,IF(I359="Trimestral",#REF!,IF(I359="Cuatrimestral",#REF!,IF(I359="Semanal",#REF!,IF(I359="Mensual",#REF!,IF(I359="Anual",#REF!,0))))))))</f>
        <v>#REF!</v>
      </c>
      <c r="R359" s="55" t="e">
        <f t="shared" si="33"/>
        <v>#REF!</v>
      </c>
      <c r="S359" s="55" t="e">
        <f>IF(P359="Sí",#REF!,#REF!)</f>
        <v>#REF!</v>
      </c>
      <c r="T359" s="55" t="e">
        <f t="shared" si="34"/>
        <v>#REF!</v>
      </c>
      <c r="U359" s="55" t="e">
        <f>C_ODM9[[#This Row],[Plazas]]/$W$10</f>
        <v>#REF!</v>
      </c>
    </row>
    <row r="360" spans="1:21" ht="75" hidden="1" x14ac:dyDescent="0.2">
      <c r="A360" s="90" t="s">
        <v>342</v>
      </c>
      <c r="B360" s="52" t="s">
        <v>343</v>
      </c>
      <c r="C360" s="52" t="s">
        <v>206</v>
      </c>
      <c r="D360" s="52" t="s">
        <v>35</v>
      </c>
      <c r="E360" s="52" t="s">
        <v>68</v>
      </c>
      <c r="F360" s="50" t="s">
        <v>353</v>
      </c>
      <c r="G360" s="50" t="s">
        <v>70</v>
      </c>
      <c r="H360" s="86" t="s">
        <v>43</v>
      </c>
      <c r="I360" s="71" t="s">
        <v>44</v>
      </c>
      <c r="J360" s="70">
        <v>3</v>
      </c>
      <c r="K360" s="70">
        <v>1</v>
      </c>
      <c r="L360" s="70">
        <v>1</v>
      </c>
      <c r="M360" s="70">
        <v>2</v>
      </c>
      <c r="N360" s="70"/>
      <c r="O360" s="55">
        <f t="shared" si="32"/>
        <v>1.1666666666666667</v>
      </c>
      <c r="P360" s="89" t="s">
        <v>22</v>
      </c>
      <c r="Q360" s="55" t="e">
        <f>J360*IF(I360="Diaria",#REF!,IF(I360="Quincenal",#REF!,IF(I360="Semestral",#REF!,IF(I360="Trimestral",#REF!,IF(I360="Cuatrimestral",#REF!,IF(I360="Semanal",#REF!,IF(I360="Mensual",#REF!,IF(I360="Anual",#REF!,0))))))))</f>
        <v>#REF!</v>
      </c>
      <c r="R360" s="55" t="e">
        <f t="shared" si="33"/>
        <v>#REF!</v>
      </c>
      <c r="S360" s="55" t="e">
        <f>IF(P360="Sí",#REF!,#REF!)</f>
        <v>#REF!</v>
      </c>
      <c r="T360" s="55" t="e">
        <f t="shared" si="34"/>
        <v>#REF!</v>
      </c>
      <c r="U360" s="55" t="e">
        <f>C_ODM9[[#This Row],[Plazas]]/$W$10</f>
        <v>#REF!</v>
      </c>
    </row>
    <row r="361" spans="1:21" ht="75" hidden="1" x14ac:dyDescent="0.2">
      <c r="A361" s="90" t="s">
        <v>342</v>
      </c>
      <c r="B361" s="52" t="s">
        <v>343</v>
      </c>
      <c r="C361" s="52" t="s">
        <v>206</v>
      </c>
      <c r="D361" s="52" t="s">
        <v>35</v>
      </c>
      <c r="E361" s="52" t="s">
        <v>68</v>
      </c>
      <c r="F361" s="50" t="s">
        <v>354</v>
      </c>
      <c r="G361" s="50" t="s">
        <v>70</v>
      </c>
      <c r="H361" s="86" t="s">
        <v>43</v>
      </c>
      <c r="I361" s="71" t="s">
        <v>44</v>
      </c>
      <c r="J361" s="70">
        <v>3</v>
      </c>
      <c r="K361" s="70">
        <v>1</v>
      </c>
      <c r="L361" s="70">
        <v>1</v>
      </c>
      <c r="M361" s="70">
        <v>2</v>
      </c>
      <c r="N361" s="70"/>
      <c r="O361" s="55">
        <f>(K361+(4*L361)+M361)/6</f>
        <v>1.1666666666666667</v>
      </c>
      <c r="P361" s="89" t="s">
        <v>22</v>
      </c>
      <c r="Q361" s="55" t="e">
        <f>J361*IF(I361="Diaria",#REF!,IF(I361="Quincenal",#REF!,IF(I361="Semestral",#REF!,IF(I361="Trimestral",#REF!,IF(I361="Cuatrimestral",#REF!,IF(I361="Semanal",#REF!,IF(I361="Mensual",#REF!,IF(I361="Anual",#REF!,0))))))))</f>
        <v>#REF!</v>
      </c>
      <c r="R361" s="55" t="e">
        <f>Q361*O361</f>
        <v>#REF!</v>
      </c>
      <c r="S361" s="55" t="e">
        <f>IF(P361="Sí",#REF!,#REF!)</f>
        <v>#REF!</v>
      </c>
      <c r="T361" s="55" t="e">
        <f>R361/S361</f>
        <v>#REF!</v>
      </c>
      <c r="U361" s="55" t="e">
        <f>C_ODM9[[#This Row],[Plazas]]/$W$10</f>
        <v>#REF!</v>
      </c>
    </row>
    <row r="362" spans="1:21" ht="75" hidden="1" x14ac:dyDescent="0.2">
      <c r="A362" s="90" t="s">
        <v>342</v>
      </c>
      <c r="B362" s="52" t="s">
        <v>343</v>
      </c>
      <c r="C362" s="52" t="s">
        <v>206</v>
      </c>
      <c r="D362" s="52" t="s">
        <v>35</v>
      </c>
      <c r="E362" s="52" t="s">
        <v>89</v>
      </c>
      <c r="F362" s="50" t="s">
        <v>252</v>
      </c>
      <c r="G362" s="50" t="s">
        <v>70</v>
      </c>
      <c r="H362" s="86" t="s">
        <v>43</v>
      </c>
      <c r="I362" s="71" t="s">
        <v>44</v>
      </c>
      <c r="J362" s="70">
        <v>3</v>
      </c>
      <c r="K362" s="70">
        <v>14</v>
      </c>
      <c r="L362" s="70">
        <v>21</v>
      </c>
      <c r="M362" s="70">
        <v>28</v>
      </c>
      <c r="N362" s="70"/>
      <c r="O362" s="55">
        <f>(K362+(4*L362)+M362)/6</f>
        <v>21</v>
      </c>
      <c r="P362" s="89" t="s">
        <v>22</v>
      </c>
      <c r="Q362" s="55" t="e">
        <f>J362*IF(I362="Diaria",#REF!,IF(I362="Quincenal",#REF!,IF(I362="Semestral",#REF!,IF(I362="Trimestral",#REF!,IF(I362="Cuatrimestral",#REF!,IF(I362="Semanal",#REF!,IF(I362="Mensual",#REF!,IF(I362="Anual",#REF!,0))))))))</f>
        <v>#REF!</v>
      </c>
      <c r="R362" s="55" t="e">
        <f>Q362*O362</f>
        <v>#REF!</v>
      </c>
      <c r="S362" s="55" t="e">
        <f>IF(P362="Sí",#REF!,#REF!)</f>
        <v>#REF!</v>
      </c>
      <c r="T362" s="55" t="e">
        <f>R362/S362</f>
        <v>#REF!</v>
      </c>
      <c r="U362" s="55" t="e">
        <f>C_ODM9[[#This Row],[Plazas]]/$W$10</f>
        <v>#REF!</v>
      </c>
    </row>
    <row r="363" spans="1:21" ht="75" hidden="1" x14ac:dyDescent="0.2">
      <c r="A363" s="90" t="s">
        <v>342</v>
      </c>
      <c r="B363" s="52" t="s">
        <v>343</v>
      </c>
      <c r="C363" s="52" t="s">
        <v>206</v>
      </c>
      <c r="D363" s="52" t="s">
        <v>35</v>
      </c>
      <c r="E363" s="52" t="s">
        <v>102</v>
      </c>
      <c r="F363" s="50" t="s">
        <v>259</v>
      </c>
      <c r="G363" s="50" t="s">
        <v>70</v>
      </c>
      <c r="H363" s="86" t="s">
        <v>43</v>
      </c>
      <c r="I363" s="71" t="s">
        <v>44</v>
      </c>
      <c r="J363" s="70">
        <v>3</v>
      </c>
      <c r="K363" s="70">
        <v>35</v>
      </c>
      <c r="L363" s="70">
        <v>98</v>
      </c>
      <c r="M363" s="70">
        <v>147</v>
      </c>
      <c r="N363" s="70"/>
      <c r="O363" s="55">
        <f t="shared" ref="O363:O365" si="35">(K363+(4*L363)+M363)/6</f>
        <v>95.666666666666671</v>
      </c>
      <c r="P363" s="89" t="s">
        <v>22</v>
      </c>
      <c r="Q363" s="55" t="e">
        <f>J363*IF(I363="Diaria",#REF!,IF(I363="Quincenal",#REF!,IF(I363="Semestral",#REF!,IF(I363="Trimestral",#REF!,IF(I363="Cuatrimestral",#REF!,IF(I363="Semanal",#REF!,IF(I363="Mensual",#REF!,IF(I363="Anual",#REF!,0))))))))</f>
        <v>#REF!</v>
      </c>
      <c r="R363" s="55" t="e">
        <f t="shared" ref="R363:R365" si="36">Q363*O363</f>
        <v>#REF!</v>
      </c>
      <c r="S363" s="55" t="e">
        <f>IF(P363="Sí",#REF!,#REF!)</f>
        <v>#REF!</v>
      </c>
      <c r="T363" s="55" t="e">
        <f t="shared" ref="T363:T365" si="37">R363/S363</f>
        <v>#REF!</v>
      </c>
      <c r="U363" s="55" t="e">
        <f>C_ODM9[[#This Row],[Plazas]]/$W$10</f>
        <v>#REF!</v>
      </c>
    </row>
    <row r="364" spans="1:21" ht="50" hidden="1" x14ac:dyDescent="0.2">
      <c r="A364" s="90" t="s">
        <v>342</v>
      </c>
      <c r="B364" s="52" t="s">
        <v>343</v>
      </c>
      <c r="C364" s="52" t="s">
        <v>206</v>
      </c>
      <c r="D364" s="52" t="s">
        <v>35</v>
      </c>
      <c r="E364" s="52" t="s">
        <v>118</v>
      </c>
      <c r="F364" s="50" t="s">
        <v>355</v>
      </c>
      <c r="G364" s="50" t="s">
        <v>70</v>
      </c>
      <c r="H364" s="86" t="s">
        <v>43</v>
      </c>
      <c r="I364" s="71" t="s">
        <v>44</v>
      </c>
      <c r="J364" s="70">
        <v>3</v>
      </c>
      <c r="K364" s="70">
        <v>1</v>
      </c>
      <c r="L364" s="70">
        <v>1</v>
      </c>
      <c r="M364" s="70">
        <v>2</v>
      </c>
      <c r="N364" s="70"/>
      <c r="O364" s="55">
        <f t="shared" si="35"/>
        <v>1.1666666666666667</v>
      </c>
      <c r="P364" s="89" t="s">
        <v>22</v>
      </c>
      <c r="Q364" s="55" t="e">
        <f>J364*IF(I364="Diaria",#REF!,IF(I364="Quincenal",#REF!,IF(I364="Semestral",#REF!,IF(I364="Trimestral",#REF!,IF(I364="Cuatrimestral",#REF!,IF(I364="Semanal",#REF!,IF(I364="Mensual",#REF!,IF(I364="Anual",#REF!,0))))))))</f>
        <v>#REF!</v>
      </c>
      <c r="R364" s="55" t="e">
        <f t="shared" si="36"/>
        <v>#REF!</v>
      </c>
      <c r="S364" s="55" t="e">
        <f>IF(P364="Sí",#REF!,#REF!)</f>
        <v>#REF!</v>
      </c>
      <c r="T364" s="55" t="e">
        <f t="shared" si="37"/>
        <v>#REF!</v>
      </c>
      <c r="U364" s="55" t="e">
        <f>C_ODM9[[#This Row],[Plazas]]/$W$10</f>
        <v>#REF!</v>
      </c>
    </row>
    <row r="365" spans="1:21" ht="50" hidden="1" x14ac:dyDescent="0.2">
      <c r="A365" s="90" t="s">
        <v>342</v>
      </c>
      <c r="B365" s="52" t="s">
        <v>346</v>
      </c>
      <c r="C365" s="52" t="s">
        <v>206</v>
      </c>
      <c r="D365" s="52" t="s">
        <v>35</v>
      </c>
      <c r="E365" s="52" t="s">
        <v>118</v>
      </c>
      <c r="F365" s="50" t="s">
        <v>356</v>
      </c>
      <c r="G365" s="50" t="s">
        <v>64</v>
      </c>
      <c r="H365" s="86" t="s">
        <v>43</v>
      </c>
      <c r="I365" s="71" t="s">
        <v>44</v>
      </c>
      <c r="J365" s="70">
        <v>3</v>
      </c>
      <c r="K365" s="70">
        <v>2</v>
      </c>
      <c r="L365" s="70">
        <v>3</v>
      </c>
      <c r="M365" s="70">
        <v>6</v>
      </c>
      <c r="N365" s="70"/>
      <c r="O365" s="55">
        <f t="shared" si="35"/>
        <v>3.3333333333333335</v>
      </c>
      <c r="P365" s="89" t="s">
        <v>22</v>
      </c>
      <c r="Q365" s="55" t="e">
        <f>J365*IF(I365="Diaria",#REF!,IF(I365="Quincenal",#REF!,IF(I365="Semestral",#REF!,IF(I365="Trimestral",#REF!,IF(I365="Cuatrimestral",#REF!,IF(I365="Semanal",#REF!,IF(I365="Mensual",#REF!,IF(I365="Anual",#REF!,0))))))))</f>
        <v>#REF!</v>
      </c>
      <c r="R365" s="55" t="e">
        <f t="shared" si="36"/>
        <v>#REF!</v>
      </c>
      <c r="S365" s="55" t="e">
        <f>IF(P365="Sí",#REF!,#REF!)</f>
        <v>#REF!</v>
      </c>
      <c r="T365" s="55" t="e">
        <f t="shared" si="37"/>
        <v>#REF!</v>
      </c>
      <c r="U365" s="55" t="e">
        <f>C_ODM9[[#This Row],[Plazas]]/$W$10</f>
        <v>#REF!</v>
      </c>
    </row>
    <row r="366" spans="1:21" ht="50" hidden="1" x14ac:dyDescent="0.2">
      <c r="A366" s="90" t="s">
        <v>342</v>
      </c>
      <c r="B366" s="52" t="s">
        <v>343</v>
      </c>
      <c r="C366" s="52" t="s">
        <v>206</v>
      </c>
      <c r="D366" s="52" t="s">
        <v>35</v>
      </c>
      <c r="E366" s="52" t="s">
        <v>118</v>
      </c>
      <c r="F366" s="50" t="s">
        <v>128</v>
      </c>
      <c r="G366" s="50" t="s">
        <v>70</v>
      </c>
      <c r="H366" s="86" t="s">
        <v>43</v>
      </c>
      <c r="I366" s="71" t="s">
        <v>44</v>
      </c>
      <c r="J366" s="70">
        <v>3</v>
      </c>
      <c r="K366" s="70">
        <v>14</v>
      </c>
      <c r="L366" s="70">
        <v>21</v>
      </c>
      <c r="M366" s="70">
        <v>28</v>
      </c>
      <c r="N366" s="70"/>
      <c r="O366" s="55">
        <f>(K366+(4*L366)+M366)/6</f>
        <v>21</v>
      </c>
      <c r="P366" s="89" t="s">
        <v>22</v>
      </c>
      <c r="Q366" s="55" t="e">
        <f>J366*IF(I366="Diaria",#REF!,IF(I366="Quincenal",#REF!,IF(I366="Semestral",#REF!,IF(I366="Trimestral",#REF!,IF(I366="Cuatrimestral",#REF!,IF(I366="Semanal",#REF!,IF(I366="Mensual",#REF!,IF(I366="Anual",#REF!,0))))))))</f>
        <v>#REF!</v>
      </c>
      <c r="R366" s="55" t="e">
        <f>Q366*O366</f>
        <v>#REF!</v>
      </c>
      <c r="S366" s="55" t="e">
        <f>IF(P366="Sí",#REF!,#REF!)</f>
        <v>#REF!</v>
      </c>
      <c r="T366" s="55" t="e">
        <f>R366/S366</f>
        <v>#REF!</v>
      </c>
      <c r="U366" s="55" t="e">
        <f>C_ODM9[[#This Row],[Plazas]]/$W$10</f>
        <v>#REF!</v>
      </c>
    </row>
    <row r="367" spans="1:21" ht="50" hidden="1" x14ac:dyDescent="0.2">
      <c r="A367" s="90" t="s">
        <v>342</v>
      </c>
      <c r="B367" s="52" t="s">
        <v>343</v>
      </c>
      <c r="C367" s="52" t="s">
        <v>206</v>
      </c>
      <c r="D367" s="52" t="s">
        <v>35</v>
      </c>
      <c r="E367" s="52" t="s">
        <v>132</v>
      </c>
      <c r="F367" s="50" t="s">
        <v>262</v>
      </c>
      <c r="G367" s="50" t="s">
        <v>70</v>
      </c>
      <c r="H367" s="86" t="s">
        <v>43</v>
      </c>
      <c r="I367" s="71" t="s">
        <v>44</v>
      </c>
      <c r="J367" s="70">
        <v>3</v>
      </c>
      <c r="K367" s="70">
        <v>14</v>
      </c>
      <c r="L367" s="70">
        <v>21</v>
      </c>
      <c r="M367" s="70">
        <v>28</v>
      </c>
      <c r="N367" s="70"/>
      <c r="O367" s="55">
        <f>(K367+(4*L367)+M367)/6</f>
        <v>21</v>
      </c>
      <c r="P367" s="89" t="s">
        <v>22</v>
      </c>
      <c r="Q367" s="55" t="e">
        <f>J367*IF(I367="Diaria",#REF!,IF(I367="Quincenal",#REF!,IF(I367="Semestral",#REF!,IF(I367="Trimestral",#REF!,IF(I367="Cuatrimestral",#REF!,IF(I367="Semanal",#REF!,IF(I367="Mensual",#REF!,IF(I367="Anual",#REF!,0))))))))</f>
        <v>#REF!</v>
      </c>
      <c r="R367" s="55" t="e">
        <f>Q367*O367</f>
        <v>#REF!</v>
      </c>
      <c r="S367" s="55" t="e">
        <f>IF(P367="Sí",#REF!,#REF!)</f>
        <v>#REF!</v>
      </c>
      <c r="T367" s="55" t="e">
        <f>R367/S367</f>
        <v>#REF!</v>
      </c>
      <c r="U367" s="55" t="e">
        <f>C_ODM9[[#This Row],[Plazas]]/$W$10</f>
        <v>#REF!</v>
      </c>
    </row>
    <row r="368" spans="1:21" ht="50" hidden="1" x14ac:dyDescent="0.2">
      <c r="A368" s="90" t="s">
        <v>342</v>
      </c>
      <c r="B368" s="52" t="s">
        <v>343</v>
      </c>
      <c r="C368" s="52" t="s">
        <v>206</v>
      </c>
      <c r="D368" s="52" t="s">
        <v>35</v>
      </c>
      <c r="E368" s="52" t="s">
        <v>136</v>
      </c>
      <c r="F368" s="50" t="s">
        <v>357</v>
      </c>
      <c r="G368" s="50" t="s">
        <v>70</v>
      </c>
      <c r="H368" s="86" t="s">
        <v>43</v>
      </c>
      <c r="I368" s="71" t="s">
        <v>44</v>
      </c>
      <c r="J368" s="70">
        <v>3</v>
      </c>
      <c r="K368" s="70">
        <v>1</v>
      </c>
      <c r="L368" s="70">
        <v>1</v>
      </c>
      <c r="M368" s="70">
        <v>2</v>
      </c>
      <c r="N368" s="70"/>
      <c r="O368" s="55">
        <f>(K368+(4*L368)+M368)/6</f>
        <v>1.1666666666666667</v>
      </c>
      <c r="P368" s="89" t="s">
        <v>22</v>
      </c>
      <c r="Q368" s="55" t="e">
        <f>J368*IF(I368="Diaria",#REF!,IF(I368="Quincenal",#REF!,IF(I368="Semestral",#REF!,IF(I368="Trimestral",#REF!,IF(I368="Cuatrimestral",#REF!,IF(I368="Semanal",#REF!,IF(I368="Mensual",#REF!,IF(I368="Anual",#REF!,0))))))))</f>
        <v>#REF!</v>
      </c>
      <c r="R368" s="55" t="e">
        <f>Q368*O368</f>
        <v>#REF!</v>
      </c>
      <c r="S368" s="55" t="e">
        <f>IF(P368="Sí",#REF!,#REF!)</f>
        <v>#REF!</v>
      </c>
      <c r="T368" s="55" t="e">
        <f>R368/S368</f>
        <v>#REF!</v>
      </c>
      <c r="U368" s="55" t="e">
        <f>C_ODM9[[#This Row],[Plazas]]/$W$10</f>
        <v>#REF!</v>
      </c>
    </row>
    <row r="369" spans="1:21" ht="75" hidden="1" x14ac:dyDescent="0.2">
      <c r="A369" s="90" t="s">
        <v>342</v>
      </c>
      <c r="B369" s="52" t="s">
        <v>343</v>
      </c>
      <c r="C369" s="52" t="s">
        <v>206</v>
      </c>
      <c r="D369" s="52" t="s">
        <v>35</v>
      </c>
      <c r="E369" s="52" t="s">
        <v>141</v>
      </c>
      <c r="F369" s="50" t="s">
        <v>266</v>
      </c>
      <c r="G369" s="50" t="s">
        <v>70</v>
      </c>
      <c r="H369" s="86" t="s">
        <v>43</v>
      </c>
      <c r="I369" s="71" t="s">
        <v>44</v>
      </c>
      <c r="J369" s="70">
        <v>3</v>
      </c>
      <c r="K369" s="70">
        <v>7</v>
      </c>
      <c r="L369" s="70">
        <v>10</v>
      </c>
      <c r="M369" s="70">
        <v>14</v>
      </c>
      <c r="N369" s="70"/>
      <c r="O369" s="55">
        <f>(K369+(4*L369)+M369)/6</f>
        <v>10.166666666666666</v>
      </c>
      <c r="P369" s="89" t="s">
        <v>22</v>
      </c>
      <c r="Q369" s="55" t="e">
        <f>J369*IF(I369="Diaria",#REF!,IF(I369="Quincenal",#REF!,IF(I369="Semestral",#REF!,IF(I369="Trimestral",#REF!,IF(I369="Cuatrimestral",#REF!,IF(I369="Semanal",#REF!,IF(I369="Mensual",#REF!,IF(I369="Anual",#REF!,0))))))))</f>
        <v>#REF!</v>
      </c>
      <c r="R369" s="55" t="e">
        <f>Q369*O369</f>
        <v>#REF!</v>
      </c>
      <c r="S369" s="55" t="e">
        <f>IF(P369="Sí",#REF!,#REF!)</f>
        <v>#REF!</v>
      </c>
      <c r="T369" s="55" t="e">
        <f>R369/S369</f>
        <v>#REF!</v>
      </c>
      <c r="U369" s="55" t="e">
        <f>C_ODM9[[#This Row],[Plazas]]/$W$10</f>
        <v>#REF!</v>
      </c>
    </row>
    <row r="370" spans="1:21" ht="50" hidden="1" x14ac:dyDescent="0.2">
      <c r="A370" s="90" t="s">
        <v>342</v>
      </c>
      <c r="B370" s="52" t="s">
        <v>343</v>
      </c>
      <c r="C370" s="52" t="s">
        <v>206</v>
      </c>
      <c r="D370" s="52" t="s">
        <v>35</v>
      </c>
      <c r="E370" s="52" t="s">
        <v>162</v>
      </c>
      <c r="F370" s="50" t="s">
        <v>270</v>
      </c>
      <c r="G370" s="50" t="s">
        <v>70</v>
      </c>
      <c r="H370" s="86" t="s">
        <v>43</v>
      </c>
      <c r="I370" s="71" t="s">
        <v>44</v>
      </c>
      <c r="J370" s="70">
        <v>3</v>
      </c>
      <c r="K370" s="70">
        <v>35</v>
      </c>
      <c r="L370" s="70">
        <v>98</v>
      </c>
      <c r="M370" s="70">
        <v>147</v>
      </c>
      <c r="N370" s="70"/>
      <c r="O370" s="55">
        <f t="shared" ref="O370:O373" si="38">(K370+(4*L370)+M370)/6</f>
        <v>95.666666666666671</v>
      </c>
      <c r="P370" s="89" t="s">
        <v>22</v>
      </c>
      <c r="Q370" s="55" t="e">
        <f>J370*IF(I370="Diaria",#REF!,IF(I370="Quincenal",#REF!,IF(I370="Semestral",#REF!,IF(I370="Trimestral",#REF!,IF(I370="Cuatrimestral",#REF!,IF(I370="Semanal",#REF!,IF(I370="Mensual",#REF!,IF(I370="Anual",#REF!,0))))))))</f>
        <v>#REF!</v>
      </c>
      <c r="R370" s="55" t="e">
        <f t="shared" ref="R370:R373" si="39">Q370*O370</f>
        <v>#REF!</v>
      </c>
      <c r="S370" s="55" t="e">
        <f>IF(P370="Sí",#REF!,#REF!)</f>
        <v>#REF!</v>
      </c>
      <c r="T370" s="55" t="e">
        <f t="shared" ref="T370:T373" si="40">R370/S370</f>
        <v>#REF!</v>
      </c>
      <c r="U370" s="55" t="e">
        <f>C_ODM9[[#This Row],[Plazas]]/$W$10</f>
        <v>#REF!</v>
      </c>
    </row>
    <row r="371" spans="1:21" ht="50" hidden="1" x14ac:dyDescent="0.2">
      <c r="A371" s="90" t="s">
        <v>342</v>
      </c>
      <c r="B371" s="52" t="s">
        <v>346</v>
      </c>
      <c r="C371" s="52" t="s">
        <v>206</v>
      </c>
      <c r="D371" s="52" t="s">
        <v>35</v>
      </c>
      <c r="E371" s="52" t="s">
        <v>162</v>
      </c>
      <c r="F371" s="50" t="s">
        <v>358</v>
      </c>
      <c r="G371" s="50" t="s">
        <v>64</v>
      </c>
      <c r="H371" s="86" t="s">
        <v>43</v>
      </c>
      <c r="I371" s="71" t="s">
        <v>44</v>
      </c>
      <c r="J371" s="70">
        <v>3</v>
      </c>
      <c r="K371" s="70">
        <v>2</v>
      </c>
      <c r="L371" s="70">
        <v>3</v>
      </c>
      <c r="M371" s="70">
        <v>6</v>
      </c>
      <c r="N371" s="70"/>
      <c r="O371" s="55">
        <f t="shared" si="38"/>
        <v>3.3333333333333335</v>
      </c>
      <c r="P371" s="89" t="s">
        <v>22</v>
      </c>
      <c r="Q371" s="55" t="e">
        <f>J371*IF(I371="Diaria",#REF!,IF(I371="Quincenal",#REF!,IF(I371="Semestral",#REF!,IF(I371="Trimestral",#REF!,IF(I371="Cuatrimestral",#REF!,IF(I371="Semanal",#REF!,IF(I371="Mensual",#REF!,IF(I371="Anual",#REF!,0))))))))</f>
        <v>#REF!</v>
      </c>
      <c r="R371" s="55" t="e">
        <f t="shared" si="39"/>
        <v>#REF!</v>
      </c>
      <c r="S371" s="55" t="e">
        <f>IF(P371="Sí",#REF!,#REF!)</f>
        <v>#REF!</v>
      </c>
      <c r="T371" s="55" t="e">
        <f t="shared" si="40"/>
        <v>#REF!</v>
      </c>
      <c r="U371" s="55" t="e">
        <f>C_ODM9[[#This Row],[Plazas]]/$W$10</f>
        <v>#REF!</v>
      </c>
    </row>
    <row r="372" spans="1:21" ht="50" hidden="1" x14ac:dyDescent="0.2">
      <c r="A372" s="90" t="s">
        <v>342</v>
      </c>
      <c r="B372" s="52" t="s">
        <v>343</v>
      </c>
      <c r="C372" s="52" t="s">
        <v>206</v>
      </c>
      <c r="D372" s="52" t="s">
        <v>35</v>
      </c>
      <c r="E372" s="52" t="s">
        <v>171</v>
      </c>
      <c r="F372" s="50" t="s">
        <v>278</v>
      </c>
      <c r="G372" s="50" t="s">
        <v>70</v>
      </c>
      <c r="H372" s="86" t="s">
        <v>43</v>
      </c>
      <c r="I372" s="71" t="s">
        <v>44</v>
      </c>
      <c r="J372" s="70">
        <v>3</v>
      </c>
      <c r="K372" s="70">
        <v>35</v>
      </c>
      <c r="L372" s="70">
        <v>98</v>
      </c>
      <c r="M372" s="70">
        <v>147</v>
      </c>
      <c r="N372" s="70" t="s">
        <v>359</v>
      </c>
      <c r="O372" s="55">
        <f t="shared" si="38"/>
        <v>95.666666666666671</v>
      </c>
      <c r="P372" s="89" t="s">
        <v>22</v>
      </c>
      <c r="Q372" s="55" t="e">
        <f>J372*IF(I372="Diaria",#REF!,IF(I372="Quincenal",#REF!,IF(I372="Semestral",#REF!,IF(I372="Trimestral",#REF!,IF(I372="Cuatrimestral",#REF!,IF(I372="Semanal",#REF!,IF(I372="Mensual",#REF!,IF(I372="Anual",#REF!,0))))))))</f>
        <v>#REF!</v>
      </c>
      <c r="R372" s="55" t="e">
        <f t="shared" si="39"/>
        <v>#REF!</v>
      </c>
      <c r="S372" s="55" t="e">
        <f>IF(P372="Sí",#REF!,#REF!)</f>
        <v>#REF!</v>
      </c>
      <c r="T372" s="55" t="e">
        <f t="shared" si="40"/>
        <v>#REF!</v>
      </c>
      <c r="U372" s="55" t="e">
        <f>C_ODM9[[#This Row],[Plazas]]/$W$10</f>
        <v>#REF!</v>
      </c>
    </row>
    <row r="373" spans="1:21" ht="100" hidden="1" x14ac:dyDescent="0.2">
      <c r="A373" s="90" t="s">
        <v>342</v>
      </c>
      <c r="B373" s="52" t="s">
        <v>343</v>
      </c>
      <c r="C373" s="52" t="s">
        <v>206</v>
      </c>
      <c r="D373" s="52" t="s">
        <v>35</v>
      </c>
      <c r="E373" s="52" t="s">
        <v>176</v>
      </c>
      <c r="F373" s="50" t="s">
        <v>279</v>
      </c>
      <c r="G373" s="50" t="s">
        <v>70</v>
      </c>
      <c r="H373" s="86" t="s">
        <v>43</v>
      </c>
      <c r="I373" s="71" t="s">
        <v>44</v>
      </c>
      <c r="J373" s="70">
        <v>3</v>
      </c>
      <c r="K373" s="70">
        <v>7</v>
      </c>
      <c r="L373" s="70">
        <v>10</v>
      </c>
      <c r="M373" s="70">
        <v>14</v>
      </c>
      <c r="N373" s="70"/>
      <c r="O373" s="55">
        <f t="shared" si="38"/>
        <v>10.166666666666666</v>
      </c>
      <c r="P373" s="89" t="s">
        <v>22</v>
      </c>
      <c r="Q373" s="55" t="e">
        <f>J373*IF(I373="Diaria",#REF!,IF(I373="Quincenal",#REF!,IF(I373="Semestral",#REF!,IF(I373="Trimestral",#REF!,IF(I373="Cuatrimestral",#REF!,IF(I373="Semanal",#REF!,IF(I373="Mensual",#REF!,IF(I373="Anual",#REF!,0))))))))</f>
        <v>#REF!</v>
      </c>
      <c r="R373" s="55" t="e">
        <f t="shared" si="39"/>
        <v>#REF!</v>
      </c>
      <c r="S373" s="55" t="e">
        <f>IF(P373="Sí",#REF!,#REF!)</f>
        <v>#REF!</v>
      </c>
      <c r="T373" s="55" t="e">
        <f t="shared" si="40"/>
        <v>#REF!</v>
      </c>
      <c r="U373" s="55" t="e">
        <f>C_ODM9[[#This Row],[Plazas]]/$W$10</f>
        <v>#REF!</v>
      </c>
    </row>
    <row r="374" spans="1:21" ht="50" hidden="1" x14ac:dyDescent="0.2">
      <c r="A374" s="90" t="s">
        <v>342</v>
      </c>
      <c r="B374" s="52" t="s">
        <v>343</v>
      </c>
      <c r="C374" s="52" t="s">
        <v>206</v>
      </c>
      <c r="D374" s="52" t="s">
        <v>35</v>
      </c>
      <c r="E374" s="52" t="s">
        <v>181</v>
      </c>
      <c r="F374" s="50" t="s">
        <v>360</v>
      </c>
      <c r="G374" s="50" t="s">
        <v>70</v>
      </c>
      <c r="H374" s="86" t="s">
        <v>43</v>
      </c>
      <c r="I374" s="71" t="s">
        <v>44</v>
      </c>
      <c r="J374" s="70">
        <v>3</v>
      </c>
      <c r="K374" s="70">
        <v>1</v>
      </c>
      <c r="L374" s="70">
        <v>1</v>
      </c>
      <c r="M374" s="70">
        <v>2</v>
      </c>
      <c r="N374" s="70"/>
      <c r="O374" s="55">
        <f>(K374+(4*L374)+M374)/6</f>
        <v>1.1666666666666667</v>
      </c>
      <c r="P374" s="89" t="s">
        <v>22</v>
      </c>
      <c r="Q374" s="55" t="e">
        <f>J374*IF(I374="Diaria",#REF!,IF(I374="Quincenal",#REF!,IF(I374="Semestral",#REF!,IF(I374="Trimestral",#REF!,IF(I374="Cuatrimestral",#REF!,IF(I374="Semanal",#REF!,IF(I374="Mensual",#REF!,IF(I374="Anual",#REF!,0))))))))</f>
        <v>#REF!</v>
      </c>
      <c r="R374" s="55" t="e">
        <f>Q374*O374</f>
        <v>#REF!</v>
      </c>
      <c r="S374" s="55" t="e">
        <f>IF(P374="Sí",#REF!,#REF!)</f>
        <v>#REF!</v>
      </c>
      <c r="T374" s="55" t="e">
        <f>R374/S374</f>
        <v>#REF!</v>
      </c>
      <c r="U374" s="55" t="e">
        <f>C_ODM9[[#This Row],[Plazas]]/$W$10</f>
        <v>#REF!</v>
      </c>
    </row>
    <row r="375" spans="1:21" ht="100" hidden="1" x14ac:dyDescent="0.2">
      <c r="A375" s="90" t="s">
        <v>342</v>
      </c>
      <c r="B375" s="52" t="s">
        <v>343</v>
      </c>
      <c r="C375" s="52" t="s">
        <v>206</v>
      </c>
      <c r="D375" s="52" t="s">
        <v>35</v>
      </c>
      <c r="E375" s="52" t="s">
        <v>184</v>
      </c>
      <c r="F375" s="50" t="s">
        <v>361</v>
      </c>
      <c r="G375" s="50" t="s">
        <v>70</v>
      </c>
      <c r="H375" s="86" t="s">
        <v>43</v>
      </c>
      <c r="I375" s="71" t="s">
        <v>44</v>
      </c>
      <c r="J375" s="70">
        <v>3</v>
      </c>
      <c r="K375" s="70">
        <v>3</v>
      </c>
      <c r="L375" s="70">
        <v>6</v>
      </c>
      <c r="M375" s="70">
        <v>9</v>
      </c>
      <c r="N375" s="70"/>
      <c r="O375" s="55">
        <f t="shared" ref="O375:O438" si="41">(K375+(4*L375)+M375)/6</f>
        <v>6</v>
      </c>
      <c r="P375" s="89" t="s">
        <v>22</v>
      </c>
      <c r="Q375" s="55" t="e">
        <f>J375*IF(I375="Diaria",#REF!,IF(I375="Quincenal",#REF!,IF(I375="Semestral",#REF!,IF(I375="Trimestral",#REF!,IF(I375="Cuatrimestral",#REF!,IF(I375="Semanal",#REF!,IF(I375="Mensual",#REF!,IF(I375="Anual",#REF!,0))))))))</f>
        <v>#REF!</v>
      </c>
      <c r="R375" s="55" t="e">
        <f t="shared" ref="R375:R438" si="42">Q375*O375</f>
        <v>#REF!</v>
      </c>
      <c r="S375" s="55" t="e">
        <f>IF(P375="Sí",#REF!,#REF!)</f>
        <v>#REF!</v>
      </c>
      <c r="T375" s="55" t="e">
        <f t="shared" ref="T375:T438" si="43">R375/S375</f>
        <v>#REF!</v>
      </c>
      <c r="U375" s="55" t="e">
        <f>C_ODM9[[#This Row],[Plazas]]/$W$10</f>
        <v>#REF!</v>
      </c>
    </row>
    <row r="376" spans="1:21" ht="100" hidden="1" x14ac:dyDescent="0.2">
      <c r="A376" s="90" t="s">
        <v>342</v>
      </c>
      <c r="B376" s="52" t="s">
        <v>343</v>
      </c>
      <c r="C376" s="52" t="s">
        <v>206</v>
      </c>
      <c r="D376" s="52" t="s">
        <v>35</v>
      </c>
      <c r="E376" s="52" t="s">
        <v>194</v>
      </c>
      <c r="F376" s="50" t="s">
        <v>195</v>
      </c>
      <c r="G376" s="50" t="s">
        <v>70</v>
      </c>
      <c r="H376" s="86" t="s">
        <v>43</v>
      </c>
      <c r="I376" s="71" t="s">
        <v>44</v>
      </c>
      <c r="J376" s="70">
        <v>3</v>
      </c>
      <c r="K376" s="70">
        <v>3</v>
      </c>
      <c r="L376" s="70">
        <v>6</v>
      </c>
      <c r="M376" s="70">
        <v>9</v>
      </c>
      <c r="N376" s="70"/>
      <c r="O376" s="55">
        <f t="shared" si="41"/>
        <v>6</v>
      </c>
      <c r="P376" s="89" t="s">
        <v>22</v>
      </c>
      <c r="Q376" s="55" t="e">
        <f>J376*IF(I376="Diaria",#REF!,IF(I376="Quincenal",#REF!,IF(I376="Semestral",#REF!,IF(I376="Trimestral",#REF!,IF(I376="Cuatrimestral",#REF!,IF(I376="Semanal",#REF!,IF(I376="Mensual",#REF!,IF(I376="Anual",#REF!,0))))))))</f>
        <v>#REF!</v>
      </c>
      <c r="R376" s="55" t="e">
        <f t="shared" si="42"/>
        <v>#REF!</v>
      </c>
      <c r="S376" s="55" t="e">
        <f>IF(P376="Sí",#REF!,#REF!)</f>
        <v>#REF!</v>
      </c>
      <c r="T376" s="55" t="e">
        <f t="shared" si="43"/>
        <v>#REF!</v>
      </c>
      <c r="U376" s="55" t="e">
        <f>C_ODM9[[#This Row],[Plazas]]/$W$10</f>
        <v>#REF!</v>
      </c>
    </row>
    <row r="377" spans="1:21" ht="75" hidden="1" x14ac:dyDescent="0.2">
      <c r="A377" s="90" t="s">
        <v>363</v>
      </c>
      <c r="B377" s="52" t="s">
        <v>205</v>
      </c>
      <c r="C377" s="52" t="s">
        <v>364</v>
      </c>
      <c r="D377" s="52" t="s">
        <v>365</v>
      </c>
      <c r="E377" s="52" t="s">
        <v>366</v>
      </c>
      <c r="F377" s="50" t="s">
        <v>367</v>
      </c>
      <c r="G377" s="50" t="s">
        <v>368</v>
      </c>
      <c r="H377" s="52" t="s">
        <v>39</v>
      </c>
      <c r="I377" s="55" t="s">
        <v>109</v>
      </c>
      <c r="J377" s="70">
        <v>1</v>
      </c>
      <c r="K377" s="70">
        <v>21</v>
      </c>
      <c r="L377" s="70">
        <v>35</v>
      </c>
      <c r="M377" s="70">
        <v>70</v>
      </c>
      <c r="N377" s="70"/>
      <c r="O377" s="55">
        <f t="shared" si="41"/>
        <v>38.5</v>
      </c>
      <c r="P377" s="89" t="s">
        <v>22</v>
      </c>
      <c r="Q377" s="55" t="e">
        <f>J377*IF(I377="Diaria",#REF!,IF(I377="Quincenal",#REF!,IF(I377="Semestral",#REF!,IF(I377="Trimestral",#REF!,IF(I377="Cuatrimestral",#REF!,IF(I377="Semanal",#REF!,IF(I377="Mensual",#REF!,IF(I377="Anual",#REF!,0))))))))</f>
        <v>#REF!</v>
      </c>
      <c r="R377" s="55" t="e">
        <f t="shared" si="42"/>
        <v>#REF!</v>
      </c>
      <c r="S377" s="55" t="e">
        <f>IF(P377="Sí",#REF!,#REF!)</f>
        <v>#REF!</v>
      </c>
      <c r="T377" s="55" t="e">
        <f t="shared" si="43"/>
        <v>#REF!</v>
      </c>
      <c r="U377" s="55" t="e">
        <f>C_ODM9[[#This Row],[Plazas]]/$W$10</f>
        <v>#REF!</v>
      </c>
    </row>
    <row r="378" spans="1:21" ht="75" hidden="1" x14ac:dyDescent="0.2">
      <c r="A378" s="90" t="s">
        <v>363</v>
      </c>
      <c r="B378" s="52" t="s">
        <v>205</v>
      </c>
      <c r="C378" s="52" t="s">
        <v>364</v>
      </c>
      <c r="D378" s="52" t="s">
        <v>365</v>
      </c>
      <c r="E378" s="52" t="s">
        <v>366</v>
      </c>
      <c r="F378" s="50" t="s">
        <v>369</v>
      </c>
      <c r="G378" s="50" t="s">
        <v>368</v>
      </c>
      <c r="H378" s="52" t="s">
        <v>39</v>
      </c>
      <c r="I378" s="55" t="s">
        <v>109</v>
      </c>
      <c r="J378" s="70">
        <v>1</v>
      </c>
      <c r="K378" s="70">
        <v>8</v>
      </c>
      <c r="L378" s="70">
        <v>10</v>
      </c>
      <c r="M378" s="70">
        <v>16</v>
      </c>
      <c r="N378" s="70"/>
      <c r="O378" s="55">
        <f t="shared" si="41"/>
        <v>10.666666666666666</v>
      </c>
      <c r="P378" s="89" t="s">
        <v>22</v>
      </c>
      <c r="Q378" s="55" t="e">
        <f>J378*IF(I378="Diaria",#REF!,IF(I378="Quincenal",#REF!,IF(I378="Semestral",#REF!,IF(I378="Trimestral",#REF!,IF(I378="Cuatrimestral",#REF!,IF(I378="Semanal",#REF!,IF(I378="Mensual",#REF!,IF(I378="Anual",#REF!,0))))))))</f>
        <v>#REF!</v>
      </c>
      <c r="R378" s="55" t="e">
        <f t="shared" si="42"/>
        <v>#REF!</v>
      </c>
      <c r="S378" s="55" t="e">
        <f>IF(P378="Sí",#REF!,#REF!)</f>
        <v>#REF!</v>
      </c>
      <c r="T378" s="55" t="e">
        <f t="shared" si="43"/>
        <v>#REF!</v>
      </c>
      <c r="U378" s="55" t="e">
        <f>C_ODM9[[#This Row],[Plazas]]/$W$10</f>
        <v>#REF!</v>
      </c>
    </row>
    <row r="379" spans="1:21" ht="75" hidden="1" x14ac:dyDescent="0.2">
      <c r="A379" s="90" t="s">
        <v>363</v>
      </c>
      <c r="B379" s="52" t="s">
        <v>205</v>
      </c>
      <c r="C379" s="52" t="s">
        <v>364</v>
      </c>
      <c r="D379" s="52" t="s">
        <v>365</v>
      </c>
      <c r="E379" s="52" t="s">
        <v>366</v>
      </c>
      <c r="F379" s="50" t="s">
        <v>370</v>
      </c>
      <c r="G379" s="50" t="s">
        <v>371</v>
      </c>
      <c r="H379" s="52" t="s">
        <v>39</v>
      </c>
      <c r="I379" s="55" t="s">
        <v>109</v>
      </c>
      <c r="J379" s="70">
        <v>1</v>
      </c>
      <c r="K379" s="70">
        <v>7</v>
      </c>
      <c r="L379" s="70">
        <v>10</v>
      </c>
      <c r="M379" s="70">
        <v>14</v>
      </c>
      <c r="N379" s="70"/>
      <c r="O379" s="55">
        <f t="shared" si="41"/>
        <v>10.166666666666666</v>
      </c>
      <c r="P379" s="89" t="s">
        <v>22</v>
      </c>
      <c r="Q379" s="55" t="e">
        <f>J379*IF(I379="Diaria",#REF!,IF(I379="Quincenal",#REF!,IF(I379="Semestral",#REF!,IF(I379="Trimestral",#REF!,IF(I379="Cuatrimestral",#REF!,IF(I379="Semanal",#REF!,IF(I379="Mensual",#REF!,IF(I379="Anual",#REF!,0))))))))</f>
        <v>#REF!</v>
      </c>
      <c r="R379" s="55" t="e">
        <f t="shared" si="42"/>
        <v>#REF!</v>
      </c>
      <c r="S379" s="55" t="e">
        <f>IF(P379="Sí",#REF!,#REF!)</f>
        <v>#REF!</v>
      </c>
      <c r="T379" s="55" t="e">
        <f t="shared" si="43"/>
        <v>#REF!</v>
      </c>
      <c r="U379" s="55" t="e">
        <f>C_ODM9[[#This Row],[Plazas]]/$W$10</f>
        <v>#REF!</v>
      </c>
    </row>
    <row r="380" spans="1:21" ht="75" hidden="1" x14ac:dyDescent="0.2">
      <c r="A380" s="90" t="s">
        <v>363</v>
      </c>
      <c r="B380" s="52" t="s">
        <v>205</v>
      </c>
      <c r="C380" s="52" t="s">
        <v>364</v>
      </c>
      <c r="D380" s="52" t="s">
        <v>365</v>
      </c>
      <c r="E380" s="52" t="s">
        <v>372</v>
      </c>
      <c r="F380" s="50" t="s">
        <v>373</v>
      </c>
      <c r="G380" s="50" t="s">
        <v>368</v>
      </c>
      <c r="H380" s="52" t="s">
        <v>39</v>
      </c>
      <c r="I380" s="55" t="s">
        <v>109</v>
      </c>
      <c r="J380" s="70">
        <v>1</v>
      </c>
      <c r="K380" s="70">
        <v>1</v>
      </c>
      <c r="L380" s="70">
        <v>2</v>
      </c>
      <c r="M380" s="70">
        <v>3</v>
      </c>
      <c r="N380" s="70"/>
      <c r="O380" s="55">
        <f t="shared" si="41"/>
        <v>2</v>
      </c>
      <c r="P380" s="89" t="s">
        <v>22</v>
      </c>
      <c r="Q380" s="55" t="e">
        <f>J380*IF(I380="Diaria",#REF!,IF(I380="Quincenal",#REF!,IF(I380="Semestral",#REF!,IF(I380="Trimestral",#REF!,IF(I380="Cuatrimestral",#REF!,IF(I380="Semanal",#REF!,IF(I380="Mensual",#REF!,IF(I380="Anual",#REF!,0))))))))</f>
        <v>#REF!</v>
      </c>
      <c r="R380" s="55" t="e">
        <f t="shared" si="42"/>
        <v>#REF!</v>
      </c>
      <c r="S380" s="55" t="e">
        <f>IF(P380="Sí",#REF!,#REF!)</f>
        <v>#REF!</v>
      </c>
      <c r="T380" s="55" t="e">
        <f t="shared" si="43"/>
        <v>#REF!</v>
      </c>
      <c r="U380" s="55" t="e">
        <f>C_ODM9[[#This Row],[Plazas]]/$W$10</f>
        <v>#REF!</v>
      </c>
    </row>
    <row r="381" spans="1:21" ht="75" hidden="1" x14ac:dyDescent="0.2">
      <c r="A381" s="90" t="s">
        <v>363</v>
      </c>
      <c r="B381" s="52" t="s">
        <v>205</v>
      </c>
      <c r="C381" s="52" t="s">
        <v>364</v>
      </c>
      <c r="D381" s="52" t="s">
        <v>365</v>
      </c>
      <c r="E381" s="52" t="s">
        <v>372</v>
      </c>
      <c r="F381" s="50" t="s">
        <v>374</v>
      </c>
      <c r="G381" s="50" t="s">
        <v>371</v>
      </c>
      <c r="H381" s="52" t="s">
        <v>39</v>
      </c>
      <c r="I381" s="55" t="s">
        <v>109</v>
      </c>
      <c r="J381" s="70">
        <v>1</v>
      </c>
      <c r="K381" s="70">
        <v>56</v>
      </c>
      <c r="L381" s="70">
        <v>140</v>
      </c>
      <c r="M381" s="70">
        <v>1000</v>
      </c>
      <c r="N381" s="70"/>
      <c r="O381" s="55">
        <f t="shared" si="41"/>
        <v>269.33333333333331</v>
      </c>
      <c r="P381" s="89" t="s">
        <v>22</v>
      </c>
      <c r="Q381" s="55" t="e">
        <f>J381*IF(I381="Diaria",#REF!,IF(I381="Quincenal",#REF!,IF(I381="Semestral",#REF!,IF(I381="Trimestral",#REF!,IF(I381="Cuatrimestral",#REF!,IF(I381="Semanal",#REF!,IF(I381="Mensual",#REF!,IF(I381="Anual",#REF!,0))))))))</f>
        <v>#REF!</v>
      </c>
      <c r="R381" s="55" t="e">
        <f t="shared" si="42"/>
        <v>#REF!</v>
      </c>
      <c r="S381" s="55" t="e">
        <f>IF(P381="Sí",#REF!,#REF!)</f>
        <v>#REF!</v>
      </c>
      <c r="T381" s="55" t="e">
        <f t="shared" si="43"/>
        <v>#REF!</v>
      </c>
      <c r="U381" s="55" t="e">
        <f>C_ODM9[[#This Row],[Plazas]]/$W$10</f>
        <v>#REF!</v>
      </c>
    </row>
    <row r="382" spans="1:21" ht="75" hidden="1" x14ac:dyDescent="0.2">
      <c r="A382" s="90" t="s">
        <v>363</v>
      </c>
      <c r="B382" s="52" t="s">
        <v>205</v>
      </c>
      <c r="C382" s="52" t="s">
        <v>364</v>
      </c>
      <c r="D382" s="52" t="s">
        <v>365</v>
      </c>
      <c r="E382" s="52" t="s">
        <v>372</v>
      </c>
      <c r="F382" s="50" t="s">
        <v>375</v>
      </c>
      <c r="G382" s="50" t="s">
        <v>368</v>
      </c>
      <c r="H382" s="52" t="s">
        <v>39</v>
      </c>
      <c r="I382" s="55" t="s">
        <v>109</v>
      </c>
      <c r="J382" s="70">
        <v>1</v>
      </c>
      <c r="K382" s="70">
        <v>7</v>
      </c>
      <c r="L382" s="70">
        <v>21</v>
      </c>
      <c r="M382" s="70">
        <v>49</v>
      </c>
      <c r="N382" s="70"/>
      <c r="O382" s="55">
        <f t="shared" si="41"/>
        <v>23.333333333333332</v>
      </c>
      <c r="P382" s="89" t="s">
        <v>22</v>
      </c>
      <c r="Q382" s="55" t="e">
        <f>J382*IF(I382="Diaria",#REF!,IF(I382="Quincenal",#REF!,IF(I382="Semestral",#REF!,IF(I382="Trimestral",#REF!,IF(I382="Cuatrimestral",#REF!,IF(I382="Semanal",#REF!,IF(I382="Mensual",#REF!,IF(I382="Anual",#REF!,0))))))))</f>
        <v>#REF!</v>
      </c>
      <c r="R382" s="55" t="e">
        <f t="shared" si="42"/>
        <v>#REF!</v>
      </c>
      <c r="S382" s="55" t="e">
        <f>IF(P382="Sí",#REF!,#REF!)</f>
        <v>#REF!</v>
      </c>
      <c r="T382" s="55" t="e">
        <f t="shared" si="43"/>
        <v>#REF!</v>
      </c>
      <c r="U382" s="55" t="e">
        <f>C_ODM9[[#This Row],[Plazas]]/$W$10</f>
        <v>#REF!</v>
      </c>
    </row>
    <row r="383" spans="1:21" ht="100" hidden="1" x14ac:dyDescent="0.2">
      <c r="A383" s="90" t="s">
        <v>363</v>
      </c>
      <c r="B383" s="52" t="s">
        <v>205</v>
      </c>
      <c r="C383" s="52" t="s">
        <v>364</v>
      </c>
      <c r="D383" s="52" t="s">
        <v>365</v>
      </c>
      <c r="E383" s="52" t="s">
        <v>376</v>
      </c>
      <c r="F383" s="50" t="s">
        <v>377</v>
      </c>
      <c r="G383" s="50" t="s">
        <v>378</v>
      </c>
      <c r="H383" s="52" t="s">
        <v>39</v>
      </c>
      <c r="I383" s="55" t="s">
        <v>109</v>
      </c>
      <c r="J383" s="70">
        <v>1</v>
      </c>
      <c r="K383" s="70">
        <v>7</v>
      </c>
      <c r="L383" s="70">
        <v>21</v>
      </c>
      <c r="M383" s="70">
        <v>35</v>
      </c>
      <c r="N383" s="70"/>
      <c r="O383" s="55">
        <f t="shared" si="41"/>
        <v>21</v>
      </c>
      <c r="P383" s="89" t="s">
        <v>22</v>
      </c>
      <c r="Q383" s="55" t="e">
        <f>J383*IF(I383="Diaria",#REF!,IF(I383="Quincenal",#REF!,IF(I383="Semestral",#REF!,IF(I383="Trimestral",#REF!,IF(I383="Cuatrimestral",#REF!,IF(I383="Semanal",#REF!,IF(I383="Mensual",#REF!,IF(I383="Anual",#REF!,0))))))))</f>
        <v>#REF!</v>
      </c>
      <c r="R383" s="55" t="e">
        <f t="shared" si="42"/>
        <v>#REF!</v>
      </c>
      <c r="S383" s="55" t="e">
        <f>IF(P383="Sí",#REF!,#REF!)</f>
        <v>#REF!</v>
      </c>
      <c r="T383" s="55" t="e">
        <f t="shared" si="43"/>
        <v>#REF!</v>
      </c>
      <c r="U383" s="55" t="e">
        <f>C_ODM9[[#This Row],[Plazas]]/$W$10</f>
        <v>#REF!</v>
      </c>
    </row>
    <row r="384" spans="1:21" ht="75" hidden="1" x14ac:dyDescent="0.2">
      <c r="A384" s="90" t="s">
        <v>363</v>
      </c>
      <c r="B384" s="52" t="s">
        <v>205</v>
      </c>
      <c r="C384" s="52" t="s">
        <v>364</v>
      </c>
      <c r="D384" s="52" t="s">
        <v>365</v>
      </c>
      <c r="E384" s="52" t="s">
        <v>379</v>
      </c>
      <c r="F384" s="50" t="s">
        <v>380</v>
      </c>
      <c r="G384" s="50" t="s">
        <v>368</v>
      </c>
      <c r="H384" s="52" t="s">
        <v>39</v>
      </c>
      <c r="I384" s="55" t="s">
        <v>109</v>
      </c>
      <c r="J384" s="70">
        <v>1</v>
      </c>
      <c r="K384" s="70">
        <v>7</v>
      </c>
      <c r="L384" s="70">
        <v>10</v>
      </c>
      <c r="M384" s="70">
        <v>14</v>
      </c>
      <c r="N384" s="70"/>
      <c r="O384" s="55">
        <f t="shared" si="41"/>
        <v>10.166666666666666</v>
      </c>
      <c r="P384" s="89" t="s">
        <v>22</v>
      </c>
      <c r="Q384" s="55" t="e">
        <f>J384*IF(I384="Diaria",#REF!,IF(I384="Quincenal",#REF!,IF(I384="Semestral",#REF!,IF(I384="Trimestral",#REF!,IF(I384="Cuatrimestral",#REF!,IF(I384="Semanal",#REF!,IF(I384="Mensual",#REF!,IF(I384="Anual",#REF!,0))))))))</f>
        <v>#REF!</v>
      </c>
      <c r="R384" s="55" t="e">
        <f t="shared" si="42"/>
        <v>#REF!</v>
      </c>
      <c r="S384" s="55" t="e">
        <f>IF(P384="Sí",#REF!,#REF!)</f>
        <v>#REF!</v>
      </c>
      <c r="T384" s="55" t="e">
        <f t="shared" si="43"/>
        <v>#REF!</v>
      </c>
      <c r="U384" s="55" t="e">
        <f>C_ODM9[[#This Row],[Plazas]]/$W$10</f>
        <v>#REF!</v>
      </c>
    </row>
    <row r="385" spans="1:21" ht="75" hidden="1" x14ac:dyDescent="0.2">
      <c r="A385" s="90" t="s">
        <v>363</v>
      </c>
      <c r="B385" s="52" t="s">
        <v>205</v>
      </c>
      <c r="C385" s="52" t="s">
        <v>364</v>
      </c>
      <c r="D385" s="52" t="s">
        <v>365</v>
      </c>
      <c r="E385" s="52" t="s">
        <v>379</v>
      </c>
      <c r="F385" s="50" t="s">
        <v>381</v>
      </c>
      <c r="G385" s="50" t="s">
        <v>368</v>
      </c>
      <c r="H385" s="52" t="s">
        <v>39</v>
      </c>
      <c r="I385" s="55" t="s">
        <v>109</v>
      </c>
      <c r="J385" s="70">
        <v>1</v>
      </c>
      <c r="K385" s="70">
        <v>2</v>
      </c>
      <c r="L385" s="70">
        <v>5</v>
      </c>
      <c r="M385" s="70">
        <v>10</v>
      </c>
      <c r="N385" s="70"/>
      <c r="O385" s="55">
        <f t="shared" si="41"/>
        <v>5.333333333333333</v>
      </c>
      <c r="P385" s="89" t="s">
        <v>22</v>
      </c>
      <c r="Q385" s="55" t="e">
        <f>J385*IF(I385="Diaria",#REF!,IF(I385="Quincenal",#REF!,IF(I385="Semestral",#REF!,IF(I385="Trimestral",#REF!,IF(I385="Cuatrimestral",#REF!,IF(I385="Semanal",#REF!,IF(I385="Mensual",#REF!,IF(I385="Anual",#REF!,0))))))))</f>
        <v>#REF!</v>
      </c>
      <c r="R385" s="55" t="e">
        <f t="shared" si="42"/>
        <v>#REF!</v>
      </c>
      <c r="S385" s="55" t="e">
        <f>IF(P385="Sí",#REF!,#REF!)</f>
        <v>#REF!</v>
      </c>
      <c r="T385" s="55" t="e">
        <f t="shared" si="43"/>
        <v>#REF!</v>
      </c>
      <c r="U385" s="55" t="e">
        <f>C_ODM9[[#This Row],[Plazas]]/$W$10</f>
        <v>#REF!</v>
      </c>
    </row>
    <row r="386" spans="1:21" ht="75" hidden="1" x14ac:dyDescent="0.2">
      <c r="A386" s="90" t="s">
        <v>363</v>
      </c>
      <c r="B386" s="52" t="s">
        <v>205</v>
      </c>
      <c r="C386" s="52" t="s">
        <v>364</v>
      </c>
      <c r="D386" s="52" t="s">
        <v>365</v>
      </c>
      <c r="E386" s="52" t="s">
        <v>379</v>
      </c>
      <c r="F386" s="50" t="s">
        <v>382</v>
      </c>
      <c r="G386" s="50" t="s">
        <v>378</v>
      </c>
      <c r="H386" s="52" t="s">
        <v>39</v>
      </c>
      <c r="I386" s="55" t="s">
        <v>109</v>
      </c>
      <c r="J386" s="70">
        <v>1</v>
      </c>
      <c r="K386" s="70">
        <v>35</v>
      </c>
      <c r="L386" s="70">
        <v>70</v>
      </c>
      <c r="M386" s="70">
        <v>140</v>
      </c>
      <c r="N386" s="70"/>
      <c r="O386" s="55">
        <f t="shared" si="41"/>
        <v>75.833333333333329</v>
      </c>
      <c r="P386" s="89" t="s">
        <v>22</v>
      </c>
      <c r="Q386" s="55" t="e">
        <f>J386*IF(I386="Diaria",#REF!,IF(I386="Quincenal",#REF!,IF(I386="Semestral",#REF!,IF(I386="Trimestral",#REF!,IF(I386="Cuatrimestral",#REF!,IF(I386="Semanal",#REF!,IF(I386="Mensual",#REF!,IF(I386="Anual",#REF!,0))))))))</f>
        <v>#REF!</v>
      </c>
      <c r="R386" s="55" t="e">
        <f t="shared" si="42"/>
        <v>#REF!</v>
      </c>
      <c r="S386" s="55" t="e">
        <f>IF(P386="Sí",#REF!,#REF!)</f>
        <v>#REF!</v>
      </c>
      <c r="T386" s="55" t="e">
        <f t="shared" si="43"/>
        <v>#REF!</v>
      </c>
      <c r="U386" s="55" t="e">
        <f>C_ODM9[[#This Row],[Plazas]]/$W$10</f>
        <v>#REF!</v>
      </c>
    </row>
    <row r="387" spans="1:21" ht="75" hidden="1" x14ac:dyDescent="0.2">
      <c r="A387" s="90" t="s">
        <v>363</v>
      </c>
      <c r="B387" s="52" t="s">
        <v>205</v>
      </c>
      <c r="C387" s="52" t="s">
        <v>364</v>
      </c>
      <c r="D387" s="52" t="s">
        <v>365</v>
      </c>
      <c r="E387" s="52" t="s">
        <v>383</v>
      </c>
      <c r="F387" s="50" t="s">
        <v>383</v>
      </c>
      <c r="G387" s="50" t="s">
        <v>371</v>
      </c>
      <c r="H387" s="52" t="s">
        <v>39</v>
      </c>
      <c r="I387" s="55" t="s">
        <v>109</v>
      </c>
      <c r="J387" s="70">
        <v>1</v>
      </c>
      <c r="K387" s="70">
        <v>21</v>
      </c>
      <c r="L387" s="70">
        <v>35</v>
      </c>
      <c r="M387" s="70">
        <v>70</v>
      </c>
      <c r="N387" s="70"/>
      <c r="O387" s="55">
        <f t="shared" si="41"/>
        <v>38.5</v>
      </c>
      <c r="P387" s="89" t="s">
        <v>22</v>
      </c>
      <c r="Q387" s="55" t="e">
        <f>J387*IF(I387="Diaria",#REF!,IF(I387="Quincenal",#REF!,IF(I387="Semestral",#REF!,IF(I387="Trimestral",#REF!,IF(I387="Cuatrimestral",#REF!,IF(I387="Semanal",#REF!,IF(I387="Mensual",#REF!,IF(I387="Anual",#REF!,0))))))))</f>
        <v>#REF!</v>
      </c>
      <c r="R387" s="55" t="e">
        <f t="shared" si="42"/>
        <v>#REF!</v>
      </c>
      <c r="S387" s="55" t="e">
        <f>IF(P387="Sí",#REF!,#REF!)</f>
        <v>#REF!</v>
      </c>
      <c r="T387" s="55" t="e">
        <f t="shared" si="43"/>
        <v>#REF!</v>
      </c>
      <c r="U387" s="55" t="e">
        <f>C_ODM9[[#This Row],[Plazas]]/$W$10</f>
        <v>#REF!</v>
      </c>
    </row>
    <row r="388" spans="1:21" ht="75" hidden="1" x14ac:dyDescent="0.2">
      <c r="A388" s="90" t="s">
        <v>363</v>
      </c>
      <c r="B388" s="52" t="s">
        <v>205</v>
      </c>
      <c r="C388" s="52" t="s">
        <v>364</v>
      </c>
      <c r="D388" s="52" t="s">
        <v>365</v>
      </c>
      <c r="E388" s="52" t="s">
        <v>383</v>
      </c>
      <c r="F388" s="50" t="s">
        <v>384</v>
      </c>
      <c r="G388" s="50" t="s">
        <v>368</v>
      </c>
      <c r="H388" s="52" t="s">
        <v>39</v>
      </c>
      <c r="I388" s="55" t="s">
        <v>109</v>
      </c>
      <c r="J388" s="70">
        <v>1</v>
      </c>
      <c r="K388" s="70">
        <v>0.25</v>
      </c>
      <c r="L388" s="70">
        <v>0.25</v>
      </c>
      <c r="M388" s="70">
        <v>0.25</v>
      </c>
      <c r="N388" s="70"/>
      <c r="O388" s="55">
        <f t="shared" si="41"/>
        <v>0.25</v>
      </c>
      <c r="P388" s="89" t="s">
        <v>22</v>
      </c>
      <c r="Q388" s="55" t="e">
        <f>J388*IF(I388="Diaria",#REF!,IF(I388="Quincenal",#REF!,IF(I388="Semestral",#REF!,IF(I388="Trimestral",#REF!,IF(I388="Cuatrimestral",#REF!,IF(I388="Semanal",#REF!,IF(I388="Mensual",#REF!,IF(I388="Anual",#REF!,0))))))))</f>
        <v>#REF!</v>
      </c>
      <c r="R388" s="55" t="e">
        <f t="shared" si="42"/>
        <v>#REF!</v>
      </c>
      <c r="S388" s="55" t="e">
        <f>IF(P388="Sí",#REF!,#REF!)</f>
        <v>#REF!</v>
      </c>
      <c r="T388" s="55" t="e">
        <f t="shared" si="43"/>
        <v>#REF!</v>
      </c>
      <c r="U388" s="55" t="e">
        <f>C_ODM9[[#This Row],[Plazas]]/$W$10</f>
        <v>#REF!</v>
      </c>
    </row>
    <row r="389" spans="1:21" ht="75" hidden="1" x14ac:dyDescent="0.2">
      <c r="A389" s="90" t="s">
        <v>385</v>
      </c>
      <c r="B389" s="52" t="s">
        <v>285</v>
      </c>
      <c r="C389" s="52" t="s">
        <v>364</v>
      </c>
      <c r="D389" s="52" t="s">
        <v>365</v>
      </c>
      <c r="E389" s="52" t="s">
        <v>366</v>
      </c>
      <c r="F389" s="50" t="s">
        <v>367</v>
      </c>
      <c r="G389" s="50" t="s">
        <v>368</v>
      </c>
      <c r="H389" s="52" t="s">
        <v>39</v>
      </c>
      <c r="I389" s="55" t="s">
        <v>109</v>
      </c>
      <c r="J389" s="70">
        <v>1</v>
      </c>
      <c r="K389" s="70">
        <v>21</v>
      </c>
      <c r="L389" s="70">
        <v>35</v>
      </c>
      <c r="M389" s="70">
        <v>70</v>
      </c>
      <c r="N389" s="70"/>
      <c r="O389" s="55">
        <f t="shared" si="41"/>
        <v>38.5</v>
      </c>
      <c r="P389" s="89" t="s">
        <v>22</v>
      </c>
      <c r="Q389" s="55" t="e">
        <f>J389*IF(I389="Diaria",#REF!,IF(I389="Quincenal",#REF!,IF(I389="Semestral",#REF!,IF(I389="Trimestral",#REF!,IF(I389="Cuatrimestral",#REF!,IF(I389="Semanal",#REF!,IF(I389="Mensual",#REF!,IF(I389="Anual",#REF!,0))))))))</f>
        <v>#REF!</v>
      </c>
      <c r="R389" s="55" t="e">
        <f t="shared" si="42"/>
        <v>#REF!</v>
      </c>
      <c r="S389" s="55" t="e">
        <f>IF(P389="Sí",#REF!,#REF!)</f>
        <v>#REF!</v>
      </c>
      <c r="T389" s="55" t="e">
        <f t="shared" si="43"/>
        <v>#REF!</v>
      </c>
      <c r="U389" s="55" t="e">
        <f>C_ODM9[[#This Row],[Plazas]]/$W$10</f>
        <v>#REF!</v>
      </c>
    </row>
    <row r="390" spans="1:21" ht="75" hidden="1" x14ac:dyDescent="0.2">
      <c r="A390" s="90" t="s">
        <v>385</v>
      </c>
      <c r="B390" s="52" t="s">
        <v>285</v>
      </c>
      <c r="C390" s="52" t="s">
        <v>364</v>
      </c>
      <c r="D390" s="52" t="s">
        <v>365</v>
      </c>
      <c r="E390" s="52" t="s">
        <v>366</v>
      </c>
      <c r="F390" s="50" t="s">
        <v>370</v>
      </c>
      <c r="G390" s="50" t="s">
        <v>371</v>
      </c>
      <c r="H390" s="52" t="s">
        <v>39</v>
      </c>
      <c r="I390" s="55" t="s">
        <v>109</v>
      </c>
      <c r="J390" s="70">
        <v>1</v>
      </c>
      <c r="K390" s="70">
        <v>3</v>
      </c>
      <c r="L390" s="70">
        <v>7</v>
      </c>
      <c r="M390" s="70">
        <v>14</v>
      </c>
      <c r="N390" s="70"/>
      <c r="O390" s="55">
        <f t="shared" si="41"/>
        <v>7.5</v>
      </c>
      <c r="P390" s="89" t="s">
        <v>22</v>
      </c>
      <c r="Q390" s="55" t="e">
        <f>J390*IF(I390="Diaria",#REF!,IF(I390="Quincenal",#REF!,IF(I390="Semestral",#REF!,IF(I390="Trimestral",#REF!,IF(I390="Cuatrimestral",#REF!,IF(I390="Semanal",#REF!,IF(I390="Mensual",#REF!,IF(I390="Anual",#REF!,0))))))))</f>
        <v>#REF!</v>
      </c>
      <c r="R390" s="55" t="e">
        <f t="shared" si="42"/>
        <v>#REF!</v>
      </c>
      <c r="S390" s="55" t="e">
        <f>IF(P390="Sí",#REF!,#REF!)</f>
        <v>#REF!</v>
      </c>
      <c r="T390" s="55" t="e">
        <f t="shared" si="43"/>
        <v>#REF!</v>
      </c>
      <c r="U390" s="55" t="e">
        <f>C_ODM9[[#This Row],[Plazas]]/$W$10</f>
        <v>#REF!</v>
      </c>
    </row>
    <row r="391" spans="1:21" ht="75" hidden="1" x14ac:dyDescent="0.2">
      <c r="A391" s="90" t="s">
        <v>385</v>
      </c>
      <c r="B391" s="52" t="s">
        <v>285</v>
      </c>
      <c r="C391" s="52" t="s">
        <v>364</v>
      </c>
      <c r="D391" s="52" t="s">
        <v>365</v>
      </c>
      <c r="E391" s="52" t="s">
        <v>366</v>
      </c>
      <c r="F391" s="50" t="s">
        <v>386</v>
      </c>
      <c r="G391" s="50" t="s">
        <v>387</v>
      </c>
      <c r="H391" s="52" t="s">
        <v>39</v>
      </c>
      <c r="I391" s="55" t="s">
        <v>109</v>
      </c>
      <c r="J391" s="70">
        <v>1</v>
      </c>
      <c r="K391" s="70">
        <v>1</v>
      </c>
      <c r="L391" s="70">
        <v>2</v>
      </c>
      <c r="M391" s="70">
        <v>3</v>
      </c>
      <c r="N391" s="70"/>
      <c r="O391" s="55">
        <f t="shared" si="41"/>
        <v>2</v>
      </c>
      <c r="P391" s="89" t="s">
        <v>22</v>
      </c>
      <c r="Q391" s="55" t="e">
        <f>J391*IF(I391="Diaria",#REF!,IF(I391="Quincenal",#REF!,IF(I391="Semestral",#REF!,IF(I391="Trimestral",#REF!,IF(I391="Cuatrimestral",#REF!,IF(I391="Semanal",#REF!,IF(I391="Mensual",#REF!,IF(I391="Anual",#REF!,0))))))))</f>
        <v>#REF!</v>
      </c>
      <c r="R391" s="55" t="e">
        <f t="shared" si="42"/>
        <v>#REF!</v>
      </c>
      <c r="S391" s="55" t="e">
        <f>IF(P391="Sí",#REF!,#REF!)</f>
        <v>#REF!</v>
      </c>
      <c r="T391" s="55" t="e">
        <f t="shared" si="43"/>
        <v>#REF!</v>
      </c>
      <c r="U391" s="55" t="e">
        <f>C_ODM9[[#This Row],[Plazas]]/$W$10</f>
        <v>#REF!</v>
      </c>
    </row>
    <row r="392" spans="1:21" ht="75" hidden="1" x14ac:dyDescent="0.2">
      <c r="A392" s="90" t="s">
        <v>385</v>
      </c>
      <c r="B392" s="52" t="s">
        <v>285</v>
      </c>
      <c r="C392" s="52" t="s">
        <v>364</v>
      </c>
      <c r="D392" s="52" t="s">
        <v>365</v>
      </c>
      <c r="E392" s="52" t="s">
        <v>372</v>
      </c>
      <c r="F392" s="50" t="s">
        <v>374</v>
      </c>
      <c r="G392" s="50" t="s">
        <v>371</v>
      </c>
      <c r="H392" s="52" t="s">
        <v>39</v>
      </c>
      <c r="I392" s="55" t="s">
        <v>109</v>
      </c>
      <c r="J392" s="70">
        <v>1</v>
      </c>
      <c r="K392" s="70">
        <v>35</v>
      </c>
      <c r="L392" s="70">
        <v>120</v>
      </c>
      <c r="M392" s="70">
        <v>1000</v>
      </c>
      <c r="N392" s="70"/>
      <c r="O392" s="55">
        <f t="shared" si="41"/>
        <v>252.5</v>
      </c>
      <c r="P392" s="89" t="s">
        <v>22</v>
      </c>
      <c r="Q392" s="55" t="e">
        <f>J392*IF(I392="Diaria",#REF!,IF(I392="Quincenal",#REF!,IF(I392="Semestral",#REF!,IF(I392="Trimestral",#REF!,IF(I392="Cuatrimestral",#REF!,IF(I392="Semanal",#REF!,IF(I392="Mensual",#REF!,IF(I392="Anual",#REF!,0))))))))</f>
        <v>#REF!</v>
      </c>
      <c r="R392" s="55" t="e">
        <f t="shared" si="42"/>
        <v>#REF!</v>
      </c>
      <c r="S392" s="55" t="e">
        <f>IF(P392="Sí",#REF!,#REF!)</f>
        <v>#REF!</v>
      </c>
      <c r="T392" s="55" t="e">
        <f t="shared" si="43"/>
        <v>#REF!</v>
      </c>
      <c r="U392" s="55" t="e">
        <f>C_ODM9[[#This Row],[Plazas]]/$W$10</f>
        <v>#REF!</v>
      </c>
    </row>
    <row r="393" spans="1:21" ht="75" hidden="1" x14ac:dyDescent="0.2">
      <c r="A393" s="90" t="s">
        <v>385</v>
      </c>
      <c r="B393" s="52" t="s">
        <v>285</v>
      </c>
      <c r="C393" s="52" t="s">
        <v>364</v>
      </c>
      <c r="D393" s="52" t="s">
        <v>365</v>
      </c>
      <c r="E393" s="52" t="s">
        <v>379</v>
      </c>
      <c r="F393" s="50" t="s">
        <v>382</v>
      </c>
      <c r="G393" s="50" t="s">
        <v>378</v>
      </c>
      <c r="H393" s="52" t="s">
        <v>39</v>
      </c>
      <c r="I393" s="55" t="s">
        <v>109</v>
      </c>
      <c r="J393" s="70">
        <v>1</v>
      </c>
      <c r="K393" s="70">
        <v>35</v>
      </c>
      <c r="L393" s="70">
        <v>70</v>
      </c>
      <c r="M393" s="70">
        <v>140</v>
      </c>
      <c r="N393" s="70"/>
      <c r="O393" s="55">
        <f t="shared" si="41"/>
        <v>75.833333333333329</v>
      </c>
      <c r="P393" s="89" t="s">
        <v>22</v>
      </c>
      <c r="Q393" s="55" t="e">
        <f>J393*IF(I393="Diaria",#REF!,IF(I393="Quincenal",#REF!,IF(I393="Semestral",#REF!,IF(I393="Trimestral",#REF!,IF(I393="Cuatrimestral",#REF!,IF(I393="Semanal",#REF!,IF(I393="Mensual",#REF!,IF(I393="Anual",#REF!,0))))))))</f>
        <v>#REF!</v>
      </c>
      <c r="R393" s="55" t="e">
        <f t="shared" si="42"/>
        <v>#REF!</v>
      </c>
      <c r="S393" s="55" t="e">
        <f>IF(P393="Sí",#REF!,#REF!)</f>
        <v>#REF!</v>
      </c>
      <c r="T393" s="55" t="e">
        <f t="shared" si="43"/>
        <v>#REF!</v>
      </c>
      <c r="U393" s="55" t="e">
        <f>C_ODM9[[#This Row],[Plazas]]/$W$10</f>
        <v>#REF!</v>
      </c>
    </row>
    <row r="394" spans="1:21" ht="75" hidden="1" x14ac:dyDescent="0.2">
      <c r="A394" s="90" t="s">
        <v>385</v>
      </c>
      <c r="B394" s="52" t="s">
        <v>285</v>
      </c>
      <c r="C394" s="52" t="s">
        <v>364</v>
      </c>
      <c r="D394" s="52" t="s">
        <v>365</v>
      </c>
      <c r="E394" s="52" t="s">
        <v>379</v>
      </c>
      <c r="F394" s="50" t="s">
        <v>388</v>
      </c>
      <c r="G394" s="50" t="s">
        <v>387</v>
      </c>
      <c r="H394" s="52" t="s">
        <v>39</v>
      </c>
      <c r="I394" s="55" t="s">
        <v>109</v>
      </c>
      <c r="J394" s="70">
        <v>1</v>
      </c>
      <c r="K394" s="70">
        <v>1</v>
      </c>
      <c r="L394" s="70">
        <v>2</v>
      </c>
      <c r="M394" s="70">
        <v>3</v>
      </c>
      <c r="N394" s="70"/>
      <c r="O394" s="55">
        <f t="shared" si="41"/>
        <v>2</v>
      </c>
      <c r="P394" s="89" t="s">
        <v>22</v>
      </c>
      <c r="Q394" s="55" t="e">
        <f>J394*IF(I394="Diaria",#REF!,IF(I394="Quincenal",#REF!,IF(I394="Semestral",#REF!,IF(I394="Trimestral",#REF!,IF(I394="Cuatrimestral",#REF!,IF(I394="Semanal",#REF!,IF(I394="Mensual",#REF!,IF(I394="Anual",#REF!,0))))))))</f>
        <v>#REF!</v>
      </c>
      <c r="R394" s="55" t="e">
        <f t="shared" si="42"/>
        <v>#REF!</v>
      </c>
      <c r="S394" s="55" t="e">
        <f>IF(P394="Sí",#REF!,#REF!)</f>
        <v>#REF!</v>
      </c>
      <c r="T394" s="55" t="e">
        <f t="shared" si="43"/>
        <v>#REF!</v>
      </c>
      <c r="U394" s="55" t="e">
        <f>C_ODM9[[#This Row],[Plazas]]/$W$10</f>
        <v>#REF!</v>
      </c>
    </row>
    <row r="395" spans="1:21" ht="75" hidden="1" x14ac:dyDescent="0.2">
      <c r="A395" s="90" t="s">
        <v>385</v>
      </c>
      <c r="B395" s="52" t="s">
        <v>285</v>
      </c>
      <c r="C395" s="52" t="s">
        <v>364</v>
      </c>
      <c r="D395" s="52" t="s">
        <v>365</v>
      </c>
      <c r="E395" s="52" t="s">
        <v>383</v>
      </c>
      <c r="F395" s="50" t="s">
        <v>383</v>
      </c>
      <c r="G395" s="50" t="s">
        <v>371</v>
      </c>
      <c r="H395" s="52" t="s">
        <v>48</v>
      </c>
      <c r="I395" s="55" t="s">
        <v>40</v>
      </c>
      <c r="J395" s="70">
        <v>1</v>
      </c>
      <c r="K395" s="70">
        <v>21</v>
      </c>
      <c r="L395" s="70">
        <v>35</v>
      </c>
      <c r="M395" s="70">
        <v>70</v>
      </c>
      <c r="N395" s="70"/>
      <c r="O395" s="55">
        <f t="shared" si="41"/>
        <v>38.5</v>
      </c>
      <c r="P395" s="89" t="s">
        <v>22</v>
      </c>
      <c r="Q395" s="55" t="e">
        <f>J395*IF(I395="Diaria",#REF!,IF(I395="Quincenal",#REF!,IF(I395="Semestral",#REF!,IF(I395="Trimestral",#REF!,IF(I395="Cuatrimestral",#REF!,IF(I395="Semanal",#REF!,IF(I395="Mensual",#REF!,IF(I395="Anual",#REF!,0))))))))</f>
        <v>#REF!</v>
      </c>
      <c r="R395" s="55" t="e">
        <f t="shared" si="42"/>
        <v>#REF!</v>
      </c>
      <c r="S395" s="55" t="e">
        <f>IF(P395="Sí",#REF!,#REF!)</f>
        <v>#REF!</v>
      </c>
      <c r="T395" s="55" t="e">
        <f t="shared" si="43"/>
        <v>#REF!</v>
      </c>
      <c r="U395" s="55" t="e">
        <f>C_ODM9[[#This Row],[Plazas]]/$W$10</f>
        <v>#REF!</v>
      </c>
    </row>
    <row r="396" spans="1:21" ht="50" hidden="1" x14ac:dyDescent="0.2">
      <c r="A396" s="90" t="s">
        <v>389</v>
      </c>
      <c r="B396" s="52" t="s">
        <v>333</v>
      </c>
      <c r="C396" s="52" t="s">
        <v>390</v>
      </c>
      <c r="D396" s="52" t="s">
        <v>365</v>
      </c>
      <c r="E396" s="52" t="s">
        <v>391</v>
      </c>
      <c r="F396" s="50" t="s">
        <v>392</v>
      </c>
      <c r="G396" s="50" t="s">
        <v>393</v>
      </c>
      <c r="H396" s="52" t="s">
        <v>43</v>
      </c>
      <c r="I396" s="55" t="s">
        <v>40</v>
      </c>
      <c r="J396" s="70">
        <v>2</v>
      </c>
      <c r="K396" s="70">
        <v>18</v>
      </c>
      <c r="L396" s="70">
        <v>32</v>
      </c>
      <c r="M396" s="70">
        <v>40</v>
      </c>
      <c r="N396" s="70"/>
      <c r="O396" s="55">
        <f t="shared" si="41"/>
        <v>31</v>
      </c>
      <c r="P396" s="89" t="s">
        <v>22</v>
      </c>
      <c r="Q396" s="55" t="e">
        <f>J396*IF(I396="Diaria",#REF!,IF(I396="Quincenal",#REF!,IF(I396="Semestral",#REF!,IF(I396="Trimestral",#REF!,IF(I396="Cuatrimestral",#REF!,IF(I396="Semanal",#REF!,IF(I396="Mensual",#REF!,IF(I396="Anual",#REF!,0))))))))</f>
        <v>#REF!</v>
      </c>
      <c r="R396" s="55" t="e">
        <f t="shared" si="42"/>
        <v>#REF!</v>
      </c>
      <c r="S396" s="55" t="e">
        <f>IF(P396="Sí",#REF!,#REF!)</f>
        <v>#REF!</v>
      </c>
      <c r="T396" s="55" t="e">
        <f t="shared" si="43"/>
        <v>#REF!</v>
      </c>
      <c r="U396" s="55" t="e">
        <f>C_ODM9[[#This Row],[Plazas]]/$W$10</f>
        <v>#REF!</v>
      </c>
    </row>
    <row r="397" spans="1:21" ht="50" hidden="1" x14ac:dyDescent="0.2">
      <c r="A397" s="90" t="s">
        <v>389</v>
      </c>
      <c r="B397" s="52" t="s">
        <v>333</v>
      </c>
      <c r="C397" s="52" t="s">
        <v>390</v>
      </c>
      <c r="D397" s="52" t="s">
        <v>394</v>
      </c>
      <c r="E397" s="52" t="s">
        <v>395</v>
      </c>
      <c r="F397" s="50" t="s">
        <v>396</v>
      </c>
      <c r="G397" s="50" t="s">
        <v>393</v>
      </c>
      <c r="H397" s="52" t="s">
        <v>39</v>
      </c>
      <c r="I397" s="55" t="s">
        <v>114</v>
      </c>
      <c r="J397" s="70">
        <v>2</v>
      </c>
      <c r="K397" s="70">
        <v>12</v>
      </c>
      <c r="L397" s="70">
        <v>24</v>
      </c>
      <c r="M397" s="70">
        <v>32</v>
      </c>
      <c r="N397" s="70"/>
      <c r="O397" s="55">
        <f t="shared" si="41"/>
        <v>23.333333333333332</v>
      </c>
      <c r="P397" s="89" t="s">
        <v>22</v>
      </c>
      <c r="Q397" s="55" t="e">
        <f>J397*IF(I397="Diaria",#REF!,IF(I397="Quincenal",#REF!,IF(I397="Semestral",#REF!,IF(I397="Trimestral",#REF!,IF(I397="Cuatrimestral",#REF!,IF(I397="Semanal",#REF!,IF(I397="Mensual",#REF!,IF(I397="Anual",#REF!,0))))))))</f>
        <v>#REF!</v>
      </c>
      <c r="R397" s="55" t="e">
        <f t="shared" si="42"/>
        <v>#REF!</v>
      </c>
      <c r="S397" s="55" t="e">
        <f>IF(P397="Sí",#REF!,#REF!)</f>
        <v>#REF!</v>
      </c>
      <c r="T397" s="55" t="e">
        <f t="shared" si="43"/>
        <v>#REF!</v>
      </c>
      <c r="U397" s="55" t="e">
        <f>C_ODM9[[#This Row],[Plazas]]/$W$10</f>
        <v>#REF!</v>
      </c>
    </row>
    <row r="398" spans="1:21" ht="50" hidden="1" x14ac:dyDescent="0.2">
      <c r="A398" s="90" t="s">
        <v>389</v>
      </c>
      <c r="B398" s="52" t="s">
        <v>333</v>
      </c>
      <c r="C398" s="52" t="s">
        <v>390</v>
      </c>
      <c r="D398" s="52" t="s">
        <v>397</v>
      </c>
      <c r="E398" s="52" t="s">
        <v>395</v>
      </c>
      <c r="F398" s="50" t="s">
        <v>396</v>
      </c>
      <c r="G398" s="50" t="s">
        <v>393</v>
      </c>
      <c r="H398" s="52" t="s">
        <v>39</v>
      </c>
      <c r="I398" s="55" t="s">
        <v>114</v>
      </c>
      <c r="J398" s="70">
        <v>3</v>
      </c>
      <c r="K398" s="70">
        <v>12</v>
      </c>
      <c r="L398" s="70">
        <v>16</v>
      </c>
      <c r="M398" s="70">
        <v>24</v>
      </c>
      <c r="N398" s="70"/>
      <c r="O398" s="55">
        <f t="shared" si="41"/>
        <v>16.666666666666668</v>
      </c>
      <c r="P398" s="89" t="s">
        <v>22</v>
      </c>
      <c r="Q398" s="55" t="e">
        <f>J398*IF(I398="Diaria",#REF!,IF(I398="Quincenal",#REF!,IF(I398="Semestral",#REF!,IF(I398="Trimestral",#REF!,IF(I398="Cuatrimestral",#REF!,IF(I398="Semanal",#REF!,IF(I398="Mensual",#REF!,IF(I398="Anual",#REF!,0))))))))</f>
        <v>#REF!</v>
      </c>
      <c r="R398" s="55" t="e">
        <f t="shared" si="42"/>
        <v>#REF!</v>
      </c>
      <c r="S398" s="55" t="e">
        <f>IF(P398="Sí",#REF!,#REF!)</f>
        <v>#REF!</v>
      </c>
      <c r="T398" s="55" t="e">
        <f t="shared" si="43"/>
        <v>#REF!</v>
      </c>
      <c r="U398" s="55" t="e">
        <f>C_ODM9[[#This Row],[Plazas]]/$W$10</f>
        <v>#REF!</v>
      </c>
    </row>
    <row r="399" spans="1:21" ht="75" hidden="1" x14ac:dyDescent="0.2">
      <c r="A399" s="90" t="s">
        <v>389</v>
      </c>
      <c r="B399" s="52" t="s">
        <v>333</v>
      </c>
      <c r="C399" s="52" t="s">
        <v>390</v>
      </c>
      <c r="D399" s="52" t="s">
        <v>365</v>
      </c>
      <c r="E399" s="52" t="s">
        <v>372</v>
      </c>
      <c r="F399" s="50" t="s">
        <v>396</v>
      </c>
      <c r="G399" s="50" t="s">
        <v>393</v>
      </c>
      <c r="H399" s="52" t="s">
        <v>43</v>
      </c>
      <c r="I399" s="55" t="s">
        <v>109</v>
      </c>
      <c r="J399" s="70">
        <v>2</v>
      </c>
      <c r="K399" s="70">
        <v>12</v>
      </c>
      <c r="L399" s="70">
        <v>24</v>
      </c>
      <c r="M399" s="70">
        <v>32</v>
      </c>
      <c r="N399" s="70"/>
      <c r="O399" s="55">
        <f t="shared" si="41"/>
        <v>23.333333333333332</v>
      </c>
      <c r="P399" s="89" t="s">
        <v>22</v>
      </c>
      <c r="Q399" s="55" t="e">
        <f>J399*IF(I399="Diaria",#REF!,IF(I399="Quincenal",#REF!,IF(I399="Semestral",#REF!,IF(I399="Trimestral",#REF!,IF(I399="Cuatrimestral",#REF!,IF(I399="Semanal",#REF!,IF(I399="Mensual",#REF!,IF(I399="Anual",#REF!,0))))))))</f>
        <v>#REF!</v>
      </c>
      <c r="R399" s="55" t="e">
        <f t="shared" si="42"/>
        <v>#REF!</v>
      </c>
      <c r="S399" s="55" t="e">
        <f>IF(P399="Sí",#REF!,#REF!)</f>
        <v>#REF!</v>
      </c>
      <c r="T399" s="55" t="e">
        <f t="shared" si="43"/>
        <v>#REF!</v>
      </c>
      <c r="U399" s="55" t="e">
        <f>C_ODM9[[#This Row],[Plazas]]/$W$10</f>
        <v>#REF!</v>
      </c>
    </row>
    <row r="400" spans="1:21" ht="75" hidden="1" x14ac:dyDescent="0.2">
      <c r="A400" s="90" t="s">
        <v>389</v>
      </c>
      <c r="B400" s="52" t="s">
        <v>333</v>
      </c>
      <c r="C400" s="52" t="s">
        <v>390</v>
      </c>
      <c r="D400" s="52" t="s">
        <v>398</v>
      </c>
      <c r="E400" s="52" t="s">
        <v>379</v>
      </c>
      <c r="F400" s="50" t="s">
        <v>399</v>
      </c>
      <c r="G400" s="50" t="s">
        <v>393</v>
      </c>
      <c r="H400" s="52" t="s">
        <v>48</v>
      </c>
      <c r="I400" s="55" t="s">
        <v>40</v>
      </c>
      <c r="J400" s="70">
        <v>2</v>
      </c>
      <c r="K400" s="70">
        <v>16</v>
      </c>
      <c r="L400" s="70">
        <v>4</v>
      </c>
      <c r="M400" s="70">
        <v>32</v>
      </c>
      <c r="N400" s="70"/>
      <c r="O400" s="55">
        <f t="shared" si="41"/>
        <v>10.666666666666666</v>
      </c>
      <c r="P400" s="89" t="s">
        <v>22</v>
      </c>
      <c r="Q400" s="55" t="e">
        <f>J400*IF(I400="Diaria",#REF!,IF(I400="Quincenal",#REF!,IF(I400="Semestral",#REF!,IF(I400="Trimestral",#REF!,IF(I400="Cuatrimestral",#REF!,IF(I400="Semanal",#REF!,IF(I400="Mensual",#REF!,IF(I400="Anual",#REF!,0))))))))</f>
        <v>#REF!</v>
      </c>
      <c r="R400" s="55" t="e">
        <f t="shared" si="42"/>
        <v>#REF!</v>
      </c>
      <c r="S400" s="55" t="e">
        <f>IF(P400="Sí",#REF!,#REF!)</f>
        <v>#REF!</v>
      </c>
      <c r="T400" s="55" t="e">
        <f t="shared" si="43"/>
        <v>#REF!</v>
      </c>
      <c r="U400" s="55" t="e">
        <f>C_ODM9[[#This Row],[Plazas]]/$W$10</f>
        <v>#REF!</v>
      </c>
    </row>
    <row r="401" spans="1:21" ht="75" hidden="1" x14ac:dyDescent="0.2">
      <c r="A401" s="90" t="s">
        <v>389</v>
      </c>
      <c r="B401" s="52" t="s">
        <v>333</v>
      </c>
      <c r="C401" s="52" t="s">
        <v>390</v>
      </c>
      <c r="D401" s="52" t="s">
        <v>400</v>
      </c>
      <c r="E401" s="52" t="s">
        <v>379</v>
      </c>
      <c r="F401" s="50" t="s">
        <v>399</v>
      </c>
      <c r="G401" s="50" t="s">
        <v>393</v>
      </c>
      <c r="H401" s="52" t="s">
        <v>48</v>
      </c>
      <c r="I401" s="55" t="s">
        <v>40</v>
      </c>
      <c r="J401" s="70">
        <v>2</v>
      </c>
      <c r="K401" s="70">
        <v>24</v>
      </c>
      <c r="L401" s="70">
        <v>8</v>
      </c>
      <c r="M401" s="70">
        <v>36</v>
      </c>
      <c r="N401" s="70"/>
      <c r="O401" s="55">
        <f t="shared" si="41"/>
        <v>15.333333333333334</v>
      </c>
      <c r="P401" s="89" t="s">
        <v>22</v>
      </c>
      <c r="Q401" s="55" t="e">
        <f>J401*IF(I401="Diaria",#REF!,IF(I401="Quincenal",#REF!,IF(I401="Semestral",#REF!,IF(I401="Trimestral",#REF!,IF(I401="Cuatrimestral",#REF!,IF(I401="Semanal",#REF!,IF(I401="Mensual",#REF!,IF(I401="Anual",#REF!,0))))))))</f>
        <v>#REF!</v>
      </c>
      <c r="R401" s="55" t="e">
        <f t="shared" si="42"/>
        <v>#REF!</v>
      </c>
      <c r="S401" s="55" t="e">
        <f>IF(P401="Sí",#REF!,#REF!)</f>
        <v>#REF!</v>
      </c>
      <c r="T401" s="55" t="e">
        <f t="shared" si="43"/>
        <v>#REF!</v>
      </c>
      <c r="U401" s="55" t="e">
        <f>C_ODM9[[#This Row],[Plazas]]/$W$10</f>
        <v>#REF!</v>
      </c>
    </row>
    <row r="402" spans="1:21" ht="75" hidden="1" x14ac:dyDescent="0.2">
      <c r="A402" s="90" t="s">
        <v>389</v>
      </c>
      <c r="B402" s="52" t="s">
        <v>333</v>
      </c>
      <c r="C402" s="52" t="s">
        <v>390</v>
      </c>
      <c r="D402" s="52" t="s">
        <v>398</v>
      </c>
      <c r="E402" s="52" t="s">
        <v>383</v>
      </c>
      <c r="F402" s="50" t="s">
        <v>401</v>
      </c>
      <c r="G402" s="50" t="s">
        <v>393</v>
      </c>
      <c r="H402" s="52" t="s">
        <v>48</v>
      </c>
      <c r="I402" s="55" t="s">
        <v>336</v>
      </c>
      <c r="J402" s="70">
        <v>2</v>
      </c>
      <c r="K402" s="70">
        <v>18</v>
      </c>
      <c r="L402" s="70">
        <v>32</v>
      </c>
      <c r="M402" s="70">
        <v>40</v>
      </c>
      <c r="N402" s="70"/>
      <c r="O402" s="55">
        <f t="shared" si="41"/>
        <v>31</v>
      </c>
      <c r="P402" s="89" t="s">
        <v>22</v>
      </c>
      <c r="Q402" s="55" t="e">
        <f>J402*IF(I402="Diaria",#REF!,IF(I402="Quincenal",#REF!,IF(I402="Semestral",#REF!,IF(I402="Trimestral",#REF!,IF(I402="Cuatrimestral",#REF!,IF(I402="Semanal",#REF!,IF(I402="Mensual",#REF!,IF(I402="Anual",#REF!,0))))))))</f>
        <v>#REF!</v>
      </c>
      <c r="R402" s="55" t="e">
        <f t="shared" si="42"/>
        <v>#REF!</v>
      </c>
      <c r="S402" s="55" t="e">
        <f>IF(P402="Sí",#REF!,#REF!)</f>
        <v>#REF!</v>
      </c>
      <c r="T402" s="55" t="e">
        <f t="shared" si="43"/>
        <v>#REF!</v>
      </c>
      <c r="U402" s="55" t="e">
        <f>C_ODM9[[#This Row],[Plazas]]/$W$10</f>
        <v>#REF!</v>
      </c>
    </row>
    <row r="403" spans="1:21" ht="75" hidden="1" x14ac:dyDescent="0.2">
      <c r="A403" s="90" t="s">
        <v>389</v>
      </c>
      <c r="B403" s="52" t="s">
        <v>333</v>
      </c>
      <c r="C403" s="52" t="s">
        <v>390</v>
      </c>
      <c r="D403" s="52" t="s">
        <v>400</v>
      </c>
      <c r="E403" s="52" t="s">
        <v>383</v>
      </c>
      <c r="F403" s="50" t="s">
        <v>401</v>
      </c>
      <c r="G403" s="50" t="s">
        <v>393</v>
      </c>
      <c r="H403" s="52" t="s">
        <v>48</v>
      </c>
      <c r="I403" s="55" t="s">
        <v>44</v>
      </c>
      <c r="J403" s="70">
        <v>3</v>
      </c>
      <c r="K403" s="70">
        <v>24</v>
      </c>
      <c r="L403" s="70">
        <v>36</v>
      </c>
      <c r="M403" s="70">
        <v>44</v>
      </c>
      <c r="N403" s="70"/>
      <c r="O403" s="55">
        <f t="shared" si="41"/>
        <v>35.333333333333336</v>
      </c>
      <c r="P403" s="89" t="s">
        <v>22</v>
      </c>
      <c r="Q403" s="55" t="e">
        <f>J403*IF(I403="Diaria",#REF!,IF(I403="Quincenal",#REF!,IF(I403="Semestral",#REF!,IF(I403="Trimestral",#REF!,IF(I403="Cuatrimestral",#REF!,IF(I403="Semanal",#REF!,IF(I403="Mensual",#REF!,IF(I403="Anual",#REF!,0))))))))</f>
        <v>#REF!</v>
      </c>
      <c r="R403" s="55" t="e">
        <f t="shared" si="42"/>
        <v>#REF!</v>
      </c>
      <c r="S403" s="55" t="e">
        <f>IF(P403="Sí",#REF!,#REF!)</f>
        <v>#REF!</v>
      </c>
      <c r="T403" s="55" t="e">
        <f t="shared" si="43"/>
        <v>#REF!</v>
      </c>
      <c r="U403" s="55" t="e">
        <f>C_ODM9[[#This Row],[Plazas]]/$W$10</f>
        <v>#REF!</v>
      </c>
    </row>
    <row r="404" spans="1:21" ht="75" hidden="1" x14ac:dyDescent="0.2">
      <c r="A404" s="90" t="s">
        <v>389</v>
      </c>
      <c r="B404" s="52" t="s">
        <v>333</v>
      </c>
      <c r="C404" s="52" t="s">
        <v>390</v>
      </c>
      <c r="D404" s="52" t="s">
        <v>398</v>
      </c>
      <c r="E404" s="52" t="s">
        <v>402</v>
      </c>
      <c r="F404" s="50" t="s">
        <v>403</v>
      </c>
      <c r="G404" s="50" t="s">
        <v>393</v>
      </c>
      <c r="H404" s="52" t="s">
        <v>43</v>
      </c>
      <c r="I404" s="55" t="s">
        <v>44</v>
      </c>
      <c r="J404" s="70">
        <v>1</v>
      </c>
      <c r="K404" s="70">
        <v>24</v>
      </c>
      <c r="L404" s="70">
        <v>32</v>
      </c>
      <c r="M404" s="70">
        <v>40</v>
      </c>
      <c r="N404" s="70"/>
      <c r="O404" s="55">
        <f t="shared" si="41"/>
        <v>32</v>
      </c>
      <c r="P404" s="89" t="s">
        <v>22</v>
      </c>
      <c r="Q404" s="55" t="e">
        <f>J404*IF(I404="Diaria",#REF!,IF(I404="Quincenal",#REF!,IF(I404="Semestral",#REF!,IF(I404="Trimestral",#REF!,IF(I404="Cuatrimestral",#REF!,IF(I404="Semanal",#REF!,IF(I404="Mensual",#REF!,IF(I404="Anual",#REF!,0))))))))</f>
        <v>#REF!</v>
      </c>
      <c r="R404" s="55" t="e">
        <f t="shared" si="42"/>
        <v>#REF!</v>
      </c>
      <c r="S404" s="55" t="e">
        <f>IF(P404="Sí",#REF!,#REF!)</f>
        <v>#REF!</v>
      </c>
      <c r="T404" s="55" t="e">
        <f t="shared" si="43"/>
        <v>#REF!</v>
      </c>
      <c r="U404" s="55" t="e">
        <f>C_ODM9[[#This Row],[Plazas]]/$W$10</f>
        <v>#REF!</v>
      </c>
    </row>
    <row r="405" spans="1:21" ht="75" hidden="1" x14ac:dyDescent="0.2">
      <c r="A405" s="90" t="s">
        <v>389</v>
      </c>
      <c r="B405" s="52" t="s">
        <v>333</v>
      </c>
      <c r="C405" s="52" t="s">
        <v>390</v>
      </c>
      <c r="D405" s="52" t="s">
        <v>404</v>
      </c>
      <c r="E405" s="52" t="s">
        <v>402</v>
      </c>
      <c r="F405" s="50" t="s">
        <v>403</v>
      </c>
      <c r="G405" s="50" t="s">
        <v>393</v>
      </c>
      <c r="H405" s="52" t="s">
        <v>43</v>
      </c>
      <c r="I405" s="55" t="s">
        <v>44</v>
      </c>
      <c r="J405" s="70">
        <v>1</v>
      </c>
      <c r="K405" s="70">
        <v>32</v>
      </c>
      <c r="L405" s="70">
        <v>40</v>
      </c>
      <c r="M405" s="70">
        <v>48</v>
      </c>
      <c r="N405" s="70"/>
      <c r="O405" s="55">
        <f t="shared" si="41"/>
        <v>40</v>
      </c>
      <c r="P405" s="89" t="s">
        <v>22</v>
      </c>
      <c r="Q405" s="55" t="e">
        <f>J405*IF(I405="Diaria",#REF!,IF(I405="Quincenal",#REF!,IF(I405="Semestral",#REF!,IF(I405="Trimestral",#REF!,IF(I405="Cuatrimestral",#REF!,IF(I405="Semanal",#REF!,IF(I405="Mensual",#REF!,IF(I405="Anual",#REF!,0))))))))</f>
        <v>#REF!</v>
      </c>
      <c r="R405" s="55" t="e">
        <f t="shared" si="42"/>
        <v>#REF!</v>
      </c>
      <c r="S405" s="55" t="e">
        <f>IF(P405="Sí",#REF!,#REF!)</f>
        <v>#REF!</v>
      </c>
      <c r="T405" s="55" t="e">
        <f t="shared" si="43"/>
        <v>#REF!</v>
      </c>
      <c r="U405" s="55" t="e">
        <f>C_ODM9[[#This Row],[Plazas]]/$W$10</f>
        <v>#REF!</v>
      </c>
    </row>
    <row r="406" spans="1:21" ht="75" hidden="1" x14ac:dyDescent="0.2">
      <c r="A406" s="90" t="s">
        <v>389</v>
      </c>
      <c r="B406" s="52" t="s">
        <v>333</v>
      </c>
      <c r="C406" s="52" t="s">
        <v>390</v>
      </c>
      <c r="D406" s="52" t="s">
        <v>405</v>
      </c>
      <c r="E406" s="52" t="s">
        <v>406</v>
      </c>
      <c r="F406" s="50" t="s">
        <v>407</v>
      </c>
      <c r="G406" s="50" t="s">
        <v>393</v>
      </c>
      <c r="H406" s="52" t="s">
        <v>39</v>
      </c>
      <c r="I406" s="55" t="s">
        <v>336</v>
      </c>
      <c r="J406" s="70">
        <v>3</v>
      </c>
      <c r="K406" s="70">
        <v>48</v>
      </c>
      <c r="L406" s="70">
        <v>36</v>
      </c>
      <c r="M406" s="70">
        <v>60</v>
      </c>
      <c r="N406" s="70"/>
      <c r="O406" s="55">
        <f t="shared" si="41"/>
        <v>42</v>
      </c>
      <c r="P406" s="89" t="s">
        <v>22</v>
      </c>
      <c r="Q406" s="55" t="e">
        <f>J406*IF(I406="Diaria",#REF!,IF(I406="Quincenal",#REF!,IF(I406="Semestral",#REF!,IF(I406="Trimestral",#REF!,IF(I406="Cuatrimestral",#REF!,IF(I406="Semanal",#REF!,IF(I406="Mensual",#REF!,IF(I406="Anual",#REF!,0))))))))</f>
        <v>#REF!</v>
      </c>
      <c r="R406" s="55" t="e">
        <f t="shared" si="42"/>
        <v>#REF!</v>
      </c>
      <c r="S406" s="55" t="e">
        <f>IF(P406="Sí",#REF!,#REF!)</f>
        <v>#REF!</v>
      </c>
      <c r="T406" s="55" t="e">
        <f t="shared" si="43"/>
        <v>#REF!</v>
      </c>
      <c r="U406" s="55" t="e">
        <f>C_ODM9[[#This Row],[Plazas]]/$W$10</f>
        <v>#REF!</v>
      </c>
    </row>
    <row r="407" spans="1:21" ht="75" hidden="1" x14ac:dyDescent="0.2">
      <c r="A407" s="90" t="s">
        <v>389</v>
      </c>
      <c r="B407" s="52" t="s">
        <v>333</v>
      </c>
      <c r="C407" s="52" t="s">
        <v>390</v>
      </c>
      <c r="D407" s="52" t="s">
        <v>408</v>
      </c>
      <c r="E407" s="52" t="s">
        <v>406</v>
      </c>
      <c r="F407" s="50" t="s">
        <v>407</v>
      </c>
      <c r="G407" s="50" t="s">
        <v>393</v>
      </c>
      <c r="H407" s="52" t="s">
        <v>39</v>
      </c>
      <c r="I407" s="55" t="s">
        <v>44</v>
      </c>
      <c r="J407" s="70">
        <v>3</v>
      </c>
      <c r="K407" s="70">
        <v>50</v>
      </c>
      <c r="L407" s="70">
        <v>52</v>
      </c>
      <c r="M407" s="70">
        <v>80</v>
      </c>
      <c r="N407" s="70"/>
      <c r="O407" s="55">
        <f t="shared" si="41"/>
        <v>56.333333333333336</v>
      </c>
      <c r="P407" s="89" t="s">
        <v>22</v>
      </c>
      <c r="Q407" s="55" t="e">
        <f>J407*IF(I407="Diaria",#REF!,IF(I407="Quincenal",#REF!,IF(I407="Semestral",#REF!,IF(I407="Trimestral",#REF!,IF(I407="Cuatrimestral",#REF!,IF(I407="Semanal",#REF!,IF(I407="Mensual",#REF!,IF(I407="Anual",#REF!,0))))))))</f>
        <v>#REF!</v>
      </c>
      <c r="R407" s="55" t="e">
        <f t="shared" si="42"/>
        <v>#REF!</v>
      </c>
      <c r="S407" s="55" t="e">
        <f>IF(P407="Sí",#REF!,#REF!)</f>
        <v>#REF!</v>
      </c>
      <c r="T407" s="55" t="e">
        <f t="shared" si="43"/>
        <v>#REF!</v>
      </c>
      <c r="U407" s="55" t="e">
        <f>C_ODM9[[#This Row],[Plazas]]/$W$10</f>
        <v>#REF!</v>
      </c>
    </row>
    <row r="408" spans="1:21" ht="125" hidden="1" x14ac:dyDescent="0.2">
      <c r="A408" s="90" t="s">
        <v>389</v>
      </c>
      <c r="B408" s="52" t="s">
        <v>333</v>
      </c>
      <c r="C408" s="52" t="s">
        <v>390</v>
      </c>
      <c r="D408" s="52" t="s">
        <v>405</v>
      </c>
      <c r="E408" s="52" t="s">
        <v>409</v>
      </c>
      <c r="F408" s="50" t="s">
        <v>410</v>
      </c>
      <c r="G408" s="50" t="s">
        <v>393</v>
      </c>
      <c r="H408" s="52" t="s">
        <v>39</v>
      </c>
      <c r="I408" s="55" t="s">
        <v>336</v>
      </c>
      <c r="J408" s="70">
        <v>1</v>
      </c>
      <c r="K408" s="70">
        <v>48</v>
      </c>
      <c r="L408" s="70">
        <v>36</v>
      </c>
      <c r="M408" s="70">
        <v>60</v>
      </c>
      <c r="N408" s="70"/>
      <c r="O408" s="55">
        <f t="shared" si="41"/>
        <v>42</v>
      </c>
      <c r="P408" s="89" t="s">
        <v>22</v>
      </c>
      <c r="Q408" s="55" t="e">
        <f>J408*IF(I408="Diaria",#REF!,IF(I408="Quincenal",#REF!,IF(I408="Semestral",#REF!,IF(I408="Trimestral",#REF!,IF(I408="Cuatrimestral",#REF!,IF(I408="Semanal",#REF!,IF(I408="Mensual",#REF!,IF(I408="Anual",#REF!,0))))))))</f>
        <v>#REF!</v>
      </c>
      <c r="R408" s="55" t="e">
        <f t="shared" si="42"/>
        <v>#REF!</v>
      </c>
      <c r="S408" s="55" t="e">
        <f>IF(P408="Sí",#REF!,#REF!)</f>
        <v>#REF!</v>
      </c>
      <c r="T408" s="55" t="e">
        <f t="shared" si="43"/>
        <v>#REF!</v>
      </c>
      <c r="U408" s="55" t="e">
        <f>C_ODM9[[#This Row],[Plazas]]/$W$10</f>
        <v>#REF!</v>
      </c>
    </row>
    <row r="409" spans="1:21" ht="125" hidden="1" x14ac:dyDescent="0.2">
      <c r="A409" s="90" t="s">
        <v>389</v>
      </c>
      <c r="B409" s="52" t="s">
        <v>333</v>
      </c>
      <c r="C409" s="52" t="s">
        <v>390</v>
      </c>
      <c r="D409" s="52" t="s">
        <v>408</v>
      </c>
      <c r="E409" s="52" t="s">
        <v>409</v>
      </c>
      <c r="F409" s="50" t="s">
        <v>411</v>
      </c>
      <c r="G409" s="50" t="s">
        <v>393</v>
      </c>
      <c r="H409" s="52" t="s">
        <v>39</v>
      </c>
      <c r="I409" s="55" t="s">
        <v>40</v>
      </c>
      <c r="J409" s="70">
        <v>3</v>
      </c>
      <c r="K409" s="70">
        <v>50</v>
      </c>
      <c r="L409" s="70">
        <v>52</v>
      </c>
      <c r="M409" s="70">
        <v>80</v>
      </c>
      <c r="N409" s="70"/>
      <c r="O409" s="55">
        <f t="shared" si="41"/>
        <v>56.333333333333336</v>
      </c>
      <c r="P409" s="89" t="s">
        <v>22</v>
      </c>
      <c r="Q409" s="55" t="e">
        <f>J409*IF(I409="Diaria",#REF!,IF(I409="Quincenal",#REF!,IF(I409="Semestral",#REF!,IF(I409="Trimestral",#REF!,IF(I409="Cuatrimestral",#REF!,IF(I409="Semanal",#REF!,IF(I409="Mensual",#REF!,IF(I409="Anual",#REF!,0))))))))</f>
        <v>#REF!</v>
      </c>
      <c r="R409" s="55" t="e">
        <f t="shared" si="42"/>
        <v>#REF!</v>
      </c>
      <c r="S409" s="55" t="e">
        <f>IF(P409="Sí",#REF!,#REF!)</f>
        <v>#REF!</v>
      </c>
      <c r="T409" s="55" t="e">
        <f t="shared" si="43"/>
        <v>#REF!</v>
      </c>
      <c r="U409" s="55" t="e">
        <f>C_ODM9[[#This Row],[Plazas]]/$W$10</f>
        <v>#REF!</v>
      </c>
    </row>
    <row r="410" spans="1:21" ht="125" hidden="1" x14ac:dyDescent="0.2">
      <c r="A410" s="90" t="s">
        <v>389</v>
      </c>
      <c r="B410" s="52" t="s">
        <v>333</v>
      </c>
      <c r="C410" s="52" t="s">
        <v>390</v>
      </c>
      <c r="D410" s="52" t="s">
        <v>405</v>
      </c>
      <c r="E410" s="52" t="s">
        <v>409</v>
      </c>
      <c r="F410" s="50" t="s">
        <v>412</v>
      </c>
      <c r="G410" s="50" t="s">
        <v>393</v>
      </c>
      <c r="H410" s="52" t="s">
        <v>39</v>
      </c>
      <c r="I410" s="55" t="s">
        <v>40</v>
      </c>
      <c r="J410" s="70">
        <v>1</v>
      </c>
      <c r="K410" s="70">
        <v>48</v>
      </c>
      <c r="L410" s="70">
        <v>36</v>
      </c>
      <c r="M410" s="70">
        <v>60</v>
      </c>
      <c r="N410" s="70"/>
      <c r="O410" s="55">
        <f t="shared" si="41"/>
        <v>42</v>
      </c>
      <c r="P410" s="89" t="s">
        <v>22</v>
      </c>
      <c r="Q410" s="55" t="e">
        <f>J410*IF(I410="Diaria",#REF!,IF(I410="Quincenal",#REF!,IF(I410="Semestral",#REF!,IF(I410="Trimestral",#REF!,IF(I410="Cuatrimestral",#REF!,IF(I410="Semanal",#REF!,IF(I410="Mensual",#REF!,IF(I410="Anual",#REF!,0))))))))</f>
        <v>#REF!</v>
      </c>
      <c r="R410" s="55" t="e">
        <f t="shared" si="42"/>
        <v>#REF!</v>
      </c>
      <c r="S410" s="55" t="e">
        <f>IF(P410="Sí",#REF!,#REF!)</f>
        <v>#REF!</v>
      </c>
      <c r="T410" s="55" t="e">
        <f t="shared" si="43"/>
        <v>#REF!</v>
      </c>
      <c r="U410" s="55" t="e">
        <f>C_ODM9[[#This Row],[Plazas]]/$W$10</f>
        <v>#REF!</v>
      </c>
    </row>
    <row r="411" spans="1:21" ht="125" hidden="1" x14ac:dyDescent="0.2">
      <c r="A411" s="90" t="s">
        <v>389</v>
      </c>
      <c r="B411" s="52" t="s">
        <v>333</v>
      </c>
      <c r="C411" s="52" t="s">
        <v>390</v>
      </c>
      <c r="D411" s="52" t="s">
        <v>408</v>
      </c>
      <c r="E411" s="52" t="s">
        <v>409</v>
      </c>
      <c r="F411" s="50" t="s">
        <v>413</v>
      </c>
      <c r="G411" s="50" t="s">
        <v>393</v>
      </c>
      <c r="H411" s="52" t="s">
        <v>39</v>
      </c>
      <c r="I411" s="55" t="s">
        <v>44</v>
      </c>
      <c r="J411" s="70">
        <v>3</v>
      </c>
      <c r="K411" s="70">
        <v>50</v>
      </c>
      <c r="L411" s="70">
        <v>52</v>
      </c>
      <c r="M411" s="70">
        <v>80</v>
      </c>
      <c r="N411" s="70"/>
      <c r="O411" s="55">
        <f t="shared" si="41"/>
        <v>56.333333333333336</v>
      </c>
      <c r="P411" s="89" t="s">
        <v>22</v>
      </c>
      <c r="Q411" s="55" t="e">
        <f>J411*IF(I411="Diaria",#REF!,IF(I411="Quincenal",#REF!,IF(I411="Semestral",#REF!,IF(I411="Trimestral",#REF!,IF(I411="Cuatrimestral",#REF!,IF(I411="Semanal",#REF!,IF(I411="Mensual",#REF!,IF(I411="Anual",#REF!,0))))))))</f>
        <v>#REF!</v>
      </c>
      <c r="R411" s="55" t="e">
        <f t="shared" si="42"/>
        <v>#REF!</v>
      </c>
      <c r="S411" s="55" t="e">
        <f>IF(P411="Sí",#REF!,#REF!)</f>
        <v>#REF!</v>
      </c>
      <c r="T411" s="55" t="e">
        <f t="shared" si="43"/>
        <v>#REF!</v>
      </c>
      <c r="U411" s="55" t="e">
        <f>C_ODM9[[#This Row],[Plazas]]/$W$10</f>
        <v>#REF!</v>
      </c>
    </row>
    <row r="412" spans="1:21" ht="50" hidden="1" x14ac:dyDescent="0.2">
      <c r="A412" s="90" t="s">
        <v>389</v>
      </c>
      <c r="B412" s="52" t="s">
        <v>333</v>
      </c>
      <c r="C412" s="52" t="s">
        <v>390</v>
      </c>
      <c r="D412" s="52" t="s">
        <v>405</v>
      </c>
      <c r="E412" s="52" t="s">
        <v>414</v>
      </c>
      <c r="F412" s="50" t="s">
        <v>415</v>
      </c>
      <c r="G412" s="50" t="s">
        <v>393</v>
      </c>
      <c r="H412" s="52" t="s">
        <v>39</v>
      </c>
      <c r="I412" s="55" t="s">
        <v>114</v>
      </c>
      <c r="J412" s="70">
        <v>1</v>
      </c>
      <c r="K412" s="70">
        <v>12</v>
      </c>
      <c r="L412" s="70">
        <v>24</v>
      </c>
      <c r="M412" s="70">
        <v>36</v>
      </c>
      <c r="N412" s="70"/>
      <c r="O412" s="55">
        <f t="shared" si="41"/>
        <v>24</v>
      </c>
      <c r="P412" s="89" t="s">
        <v>22</v>
      </c>
      <c r="Q412" s="55" t="e">
        <f>J412*IF(I412="Diaria",#REF!,IF(I412="Quincenal",#REF!,IF(I412="Semestral",#REF!,IF(I412="Trimestral",#REF!,IF(I412="Cuatrimestral",#REF!,IF(I412="Semanal",#REF!,IF(I412="Mensual",#REF!,IF(I412="Anual",#REF!,0))))))))</f>
        <v>#REF!</v>
      </c>
      <c r="R412" s="55" t="e">
        <f t="shared" si="42"/>
        <v>#REF!</v>
      </c>
      <c r="S412" s="55" t="e">
        <f>IF(P412="Sí",#REF!,#REF!)</f>
        <v>#REF!</v>
      </c>
      <c r="T412" s="55" t="e">
        <f t="shared" si="43"/>
        <v>#REF!</v>
      </c>
      <c r="U412" s="55" t="e">
        <f>C_ODM9[[#This Row],[Plazas]]/$W$10</f>
        <v>#REF!</v>
      </c>
    </row>
    <row r="413" spans="1:21" ht="50" hidden="1" x14ac:dyDescent="0.2">
      <c r="A413" s="90" t="s">
        <v>389</v>
      </c>
      <c r="B413" s="52" t="s">
        <v>333</v>
      </c>
      <c r="C413" s="52" t="s">
        <v>390</v>
      </c>
      <c r="D413" s="52" t="s">
        <v>408</v>
      </c>
      <c r="E413" s="52" t="s">
        <v>414</v>
      </c>
      <c r="F413" s="50" t="s">
        <v>415</v>
      </c>
      <c r="G413" s="50" t="s">
        <v>393</v>
      </c>
      <c r="H413" s="52" t="s">
        <v>39</v>
      </c>
      <c r="I413" s="55" t="s">
        <v>44</v>
      </c>
      <c r="J413" s="70">
        <v>3</v>
      </c>
      <c r="K413" s="70">
        <v>28</v>
      </c>
      <c r="L413" s="70">
        <v>36</v>
      </c>
      <c r="M413" s="70">
        <v>48</v>
      </c>
      <c r="N413" s="70"/>
      <c r="O413" s="55">
        <f t="shared" si="41"/>
        <v>36.666666666666664</v>
      </c>
      <c r="P413" s="89" t="s">
        <v>22</v>
      </c>
      <c r="Q413" s="55" t="e">
        <f>J413*IF(I413="Diaria",#REF!,IF(I413="Quincenal",#REF!,IF(I413="Semestral",#REF!,IF(I413="Trimestral",#REF!,IF(I413="Cuatrimestral",#REF!,IF(I413="Semanal",#REF!,IF(I413="Mensual",#REF!,IF(I413="Anual",#REF!,0))))))))</f>
        <v>#REF!</v>
      </c>
      <c r="R413" s="55" t="e">
        <f t="shared" si="42"/>
        <v>#REF!</v>
      </c>
      <c r="S413" s="55" t="e">
        <f>IF(P413="Sí",#REF!,#REF!)</f>
        <v>#REF!</v>
      </c>
      <c r="T413" s="55" t="e">
        <f t="shared" si="43"/>
        <v>#REF!</v>
      </c>
      <c r="U413" s="55" t="e">
        <f>C_ODM9[[#This Row],[Plazas]]/$W$10</f>
        <v>#REF!</v>
      </c>
    </row>
    <row r="414" spans="1:21" ht="50" hidden="1" x14ac:dyDescent="0.2">
      <c r="A414" s="90" t="s">
        <v>389</v>
      </c>
      <c r="B414" s="52" t="s">
        <v>333</v>
      </c>
      <c r="C414" s="52" t="s">
        <v>390</v>
      </c>
      <c r="D414" s="52" t="s">
        <v>405</v>
      </c>
      <c r="E414" s="52" t="s">
        <v>416</v>
      </c>
      <c r="F414" s="50" t="s">
        <v>417</v>
      </c>
      <c r="G414" s="50" t="s">
        <v>418</v>
      </c>
      <c r="H414" s="52" t="s">
        <v>39</v>
      </c>
      <c r="I414" s="55" t="s">
        <v>40</v>
      </c>
      <c r="J414" s="70">
        <v>2</v>
      </c>
      <c r="K414" s="70">
        <v>48</v>
      </c>
      <c r="L414" s="70">
        <v>36</v>
      </c>
      <c r="M414" s="70">
        <v>60</v>
      </c>
      <c r="N414" s="70"/>
      <c r="O414" s="55">
        <f t="shared" si="41"/>
        <v>42</v>
      </c>
      <c r="P414" s="89" t="s">
        <v>22</v>
      </c>
      <c r="Q414" s="55" t="e">
        <f>J414*IF(I414="Diaria",#REF!,IF(I414="Quincenal",#REF!,IF(I414="Semestral",#REF!,IF(I414="Trimestral",#REF!,IF(I414="Cuatrimestral",#REF!,IF(I414="Semanal",#REF!,IF(I414="Mensual",#REF!,IF(I414="Anual",#REF!,0))))))))</f>
        <v>#REF!</v>
      </c>
      <c r="R414" s="55" t="e">
        <f t="shared" si="42"/>
        <v>#REF!</v>
      </c>
      <c r="S414" s="55" t="e">
        <f>IF(P414="Sí",#REF!,#REF!)</f>
        <v>#REF!</v>
      </c>
      <c r="T414" s="55" t="e">
        <f t="shared" si="43"/>
        <v>#REF!</v>
      </c>
      <c r="U414" s="55" t="e">
        <f>C_ODM9[[#This Row],[Plazas]]/$W$10</f>
        <v>#REF!</v>
      </c>
    </row>
    <row r="415" spans="1:21" ht="50" hidden="1" x14ac:dyDescent="0.2">
      <c r="A415" s="90" t="s">
        <v>389</v>
      </c>
      <c r="B415" s="52" t="s">
        <v>333</v>
      </c>
      <c r="C415" s="52" t="s">
        <v>390</v>
      </c>
      <c r="D415" s="52" t="s">
        <v>419</v>
      </c>
      <c r="E415" s="52" t="s">
        <v>416</v>
      </c>
      <c r="F415" s="50" t="s">
        <v>417</v>
      </c>
      <c r="G415" s="50" t="s">
        <v>418</v>
      </c>
      <c r="H415" s="52" t="s">
        <v>39</v>
      </c>
      <c r="I415" s="55" t="s">
        <v>40</v>
      </c>
      <c r="J415" s="70">
        <v>3</v>
      </c>
      <c r="K415" s="70">
        <v>50</v>
      </c>
      <c r="L415" s="70">
        <v>52</v>
      </c>
      <c r="M415" s="70">
        <v>80</v>
      </c>
      <c r="N415" s="70"/>
      <c r="O415" s="55">
        <f t="shared" si="41"/>
        <v>56.333333333333336</v>
      </c>
      <c r="P415" s="89" t="s">
        <v>22</v>
      </c>
      <c r="Q415" s="55" t="e">
        <f>J415*IF(I415="Diaria",#REF!,IF(I415="Quincenal",#REF!,IF(I415="Semestral",#REF!,IF(I415="Trimestral",#REF!,IF(I415="Cuatrimestral",#REF!,IF(I415="Semanal",#REF!,IF(I415="Mensual",#REF!,IF(I415="Anual",#REF!,0))))))))</f>
        <v>#REF!</v>
      </c>
      <c r="R415" s="55" t="e">
        <f t="shared" si="42"/>
        <v>#REF!</v>
      </c>
      <c r="S415" s="55" t="e">
        <f>IF(P415="Sí",#REF!,#REF!)</f>
        <v>#REF!</v>
      </c>
      <c r="T415" s="55" t="e">
        <f t="shared" si="43"/>
        <v>#REF!</v>
      </c>
      <c r="U415" s="55" t="e">
        <f>C_ODM9[[#This Row],[Plazas]]/$W$10</f>
        <v>#REF!</v>
      </c>
    </row>
    <row r="416" spans="1:21" ht="50" hidden="1" x14ac:dyDescent="0.2">
      <c r="A416" s="90" t="s">
        <v>389</v>
      </c>
      <c r="B416" s="52" t="s">
        <v>333</v>
      </c>
      <c r="C416" s="52" t="s">
        <v>390</v>
      </c>
      <c r="D416" s="52" t="s">
        <v>405</v>
      </c>
      <c r="E416" s="52" t="s">
        <v>420</v>
      </c>
      <c r="F416" s="50" t="s">
        <v>421</v>
      </c>
      <c r="G416" s="50" t="s">
        <v>393</v>
      </c>
      <c r="H416" s="52" t="s">
        <v>39</v>
      </c>
      <c r="I416" s="55" t="s">
        <v>40</v>
      </c>
      <c r="J416" s="70">
        <v>2</v>
      </c>
      <c r="K416" s="70">
        <v>12</v>
      </c>
      <c r="L416" s="70">
        <v>24</v>
      </c>
      <c r="M416" s="70">
        <v>36</v>
      </c>
      <c r="N416" s="70"/>
      <c r="O416" s="55">
        <f t="shared" si="41"/>
        <v>24</v>
      </c>
      <c r="P416" s="89" t="s">
        <v>22</v>
      </c>
      <c r="Q416" s="55" t="e">
        <f>J416*IF(I416="Diaria",#REF!,IF(I416="Quincenal",#REF!,IF(I416="Semestral",#REF!,IF(I416="Trimestral",#REF!,IF(I416="Cuatrimestral",#REF!,IF(I416="Semanal",#REF!,IF(I416="Mensual",#REF!,IF(I416="Anual",#REF!,0))))))))</f>
        <v>#REF!</v>
      </c>
      <c r="R416" s="55" t="e">
        <f t="shared" si="42"/>
        <v>#REF!</v>
      </c>
      <c r="S416" s="55" t="e">
        <f>IF(P416="Sí",#REF!,#REF!)</f>
        <v>#REF!</v>
      </c>
      <c r="T416" s="55" t="e">
        <f t="shared" si="43"/>
        <v>#REF!</v>
      </c>
      <c r="U416" s="55" t="e">
        <f>C_ODM9[[#This Row],[Plazas]]/$W$10</f>
        <v>#REF!</v>
      </c>
    </row>
    <row r="417" spans="1:21" ht="50" hidden="1" x14ac:dyDescent="0.2">
      <c r="A417" s="90" t="s">
        <v>389</v>
      </c>
      <c r="B417" s="52" t="s">
        <v>333</v>
      </c>
      <c r="C417" s="52" t="s">
        <v>390</v>
      </c>
      <c r="D417" s="52" t="s">
        <v>419</v>
      </c>
      <c r="E417" s="52" t="s">
        <v>420</v>
      </c>
      <c r="F417" s="50" t="s">
        <v>421</v>
      </c>
      <c r="G417" s="50" t="s">
        <v>422</v>
      </c>
      <c r="H417" s="52" t="s">
        <v>39</v>
      </c>
      <c r="I417" s="55" t="s">
        <v>40</v>
      </c>
      <c r="J417" s="70">
        <v>3</v>
      </c>
      <c r="K417" s="70">
        <v>28</v>
      </c>
      <c r="L417" s="70">
        <v>36</v>
      </c>
      <c r="M417" s="70">
        <v>48</v>
      </c>
      <c r="N417" s="70"/>
      <c r="O417" s="55">
        <f t="shared" si="41"/>
        <v>36.666666666666664</v>
      </c>
      <c r="P417" s="89" t="s">
        <v>22</v>
      </c>
      <c r="Q417" s="55" t="e">
        <f>J417*IF(I417="Diaria",#REF!,IF(I417="Quincenal",#REF!,IF(I417="Semestral",#REF!,IF(I417="Trimestral",#REF!,IF(I417="Cuatrimestral",#REF!,IF(I417="Semanal",#REF!,IF(I417="Mensual",#REF!,IF(I417="Anual",#REF!,0))))))))</f>
        <v>#REF!</v>
      </c>
      <c r="R417" s="55" t="e">
        <f t="shared" si="42"/>
        <v>#REF!</v>
      </c>
      <c r="S417" s="55" t="e">
        <f>IF(P417="Sí",#REF!,#REF!)</f>
        <v>#REF!</v>
      </c>
      <c r="T417" s="55" t="e">
        <f t="shared" si="43"/>
        <v>#REF!</v>
      </c>
      <c r="U417" s="55" t="e">
        <f>C_ODM9[[#This Row],[Plazas]]/$W$10</f>
        <v>#REF!</v>
      </c>
    </row>
    <row r="418" spans="1:21" ht="75" hidden="1" x14ac:dyDescent="0.2">
      <c r="A418" s="90" t="s">
        <v>389</v>
      </c>
      <c r="B418" s="52" t="s">
        <v>333</v>
      </c>
      <c r="C418" s="52" t="s">
        <v>390</v>
      </c>
      <c r="D418" s="52" t="s">
        <v>405</v>
      </c>
      <c r="E418" s="52" t="s">
        <v>423</v>
      </c>
      <c r="F418" s="50" t="s">
        <v>424</v>
      </c>
      <c r="G418" s="50" t="s">
        <v>418</v>
      </c>
      <c r="H418" s="52" t="s">
        <v>39</v>
      </c>
      <c r="I418" s="55" t="s">
        <v>114</v>
      </c>
      <c r="J418" s="70">
        <v>2</v>
      </c>
      <c r="K418" s="70">
        <v>8</v>
      </c>
      <c r="L418" s="70">
        <v>10</v>
      </c>
      <c r="M418" s="70">
        <v>14</v>
      </c>
      <c r="N418" s="70"/>
      <c r="O418" s="55">
        <f t="shared" si="41"/>
        <v>10.333333333333334</v>
      </c>
      <c r="P418" s="89" t="s">
        <v>22</v>
      </c>
      <c r="Q418" s="55" t="e">
        <f>J418*IF(I418="Diaria",#REF!,IF(I418="Quincenal",#REF!,IF(I418="Semestral",#REF!,IF(I418="Trimestral",#REF!,IF(I418="Cuatrimestral",#REF!,IF(I418="Semanal",#REF!,IF(I418="Mensual",#REF!,IF(I418="Anual",#REF!,0))))))))</f>
        <v>#REF!</v>
      </c>
      <c r="R418" s="55" t="e">
        <f t="shared" si="42"/>
        <v>#REF!</v>
      </c>
      <c r="S418" s="55" t="e">
        <f>IF(P418="Sí",#REF!,#REF!)</f>
        <v>#REF!</v>
      </c>
      <c r="T418" s="55" t="e">
        <f t="shared" si="43"/>
        <v>#REF!</v>
      </c>
      <c r="U418" s="55" t="e">
        <f>C_ODM9[[#This Row],[Plazas]]/$W$10</f>
        <v>#REF!</v>
      </c>
    </row>
    <row r="419" spans="1:21" ht="75" hidden="1" x14ac:dyDescent="0.2">
      <c r="A419" s="90" t="s">
        <v>389</v>
      </c>
      <c r="B419" s="52" t="s">
        <v>333</v>
      </c>
      <c r="C419" s="52" t="s">
        <v>390</v>
      </c>
      <c r="D419" s="52" t="s">
        <v>419</v>
      </c>
      <c r="E419" s="52" t="s">
        <v>423</v>
      </c>
      <c r="F419" s="50" t="s">
        <v>424</v>
      </c>
      <c r="G419" s="50" t="s">
        <v>418</v>
      </c>
      <c r="H419" s="52" t="s">
        <v>39</v>
      </c>
      <c r="I419" s="55" t="s">
        <v>114</v>
      </c>
      <c r="J419" s="70">
        <v>3</v>
      </c>
      <c r="K419" s="70">
        <v>10</v>
      </c>
      <c r="L419" s="70">
        <v>12</v>
      </c>
      <c r="M419" s="70">
        <v>16</v>
      </c>
      <c r="N419" s="70"/>
      <c r="O419" s="55">
        <f t="shared" si="41"/>
        <v>12.333333333333334</v>
      </c>
      <c r="P419" s="89" t="s">
        <v>22</v>
      </c>
      <c r="Q419" s="55" t="e">
        <f>J419*IF(I419="Diaria",#REF!,IF(I419="Quincenal",#REF!,IF(I419="Semestral",#REF!,IF(I419="Trimestral",#REF!,IF(I419="Cuatrimestral",#REF!,IF(I419="Semanal",#REF!,IF(I419="Mensual",#REF!,IF(I419="Anual",#REF!,0))))))))</f>
        <v>#REF!</v>
      </c>
      <c r="R419" s="55" t="e">
        <f t="shared" si="42"/>
        <v>#REF!</v>
      </c>
      <c r="S419" s="55" t="e">
        <f>IF(P419="Sí",#REF!,#REF!)</f>
        <v>#REF!</v>
      </c>
      <c r="T419" s="55" t="e">
        <f t="shared" si="43"/>
        <v>#REF!</v>
      </c>
      <c r="U419" s="55" t="e">
        <f>C_ODM9[[#This Row],[Plazas]]/$W$10</f>
        <v>#REF!</v>
      </c>
    </row>
    <row r="420" spans="1:21" ht="75" hidden="1" x14ac:dyDescent="0.2">
      <c r="A420" s="90" t="s">
        <v>389</v>
      </c>
      <c r="B420" s="52" t="s">
        <v>333</v>
      </c>
      <c r="C420" s="52" t="s">
        <v>390</v>
      </c>
      <c r="D420" s="52" t="s">
        <v>405</v>
      </c>
      <c r="E420" s="52" t="s">
        <v>423</v>
      </c>
      <c r="F420" s="50" t="s">
        <v>425</v>
      </c>
      <c r="G420" s="50" t="s">
        <v>418</v>
      </c>
      <c r="H420" s="52" t="s">
        <v>39</v>
      </c>
      <c r="I420" s="55" t="s">
        <v>114</v>
      </c>
      <c r="J420" s="70">
        <v>2</v>
      </c>
      <c r="K420" s="70">
        <v>12</v>
      </c>
      <c r="L420" s="70">
        <v>16</v>
      </c>
      <c r="M420" s="70">
        <v>18</v>
      </c>
      <c r="N420" s="70"/>
      <c r="O420" s="55">
        <f t="shared" si="41"/>
        <v>15.666666666666666</v>
      </c>
      <c r="P420" s="89" t="s">
        <v>22</v>
      </c>
      <c r="Q420" s="55" t="e">
        <f>J420*IF(I420="Diaria",#REF!,IF(I420="Quincenal",#REF!,IF(I420="Semestral",#REF!,IF(I420="Trimestral",#REF!,IF(I420="Cuatrimestral",#REF!,IF(I420="Semanal",#REF!,IF(I420="Mensual",#REF!,IF(I420="Anual",#REF!,0))))))))</f>
        <v>#REF!</v>
      </c>
      <c r="R420" s="55" t="e">
        <f t="shared" si="42"/>
        <v>#REF!</v>
      </c>
      <c r="S420" s="55" t="e">
        <f>IF(P420="Sí",#REF!,#REF!)</f>
        <v>#REF!</v>
      </c>
      <c r="T420" s="55" t="e">
        <f t="shared" si="43"/>
        <v>#REF!</v>
      </c>
      <c r="U420" s="55" t="e">
        <f>C_ODM9[[#This Row],[Plazas]]/$W$10</f>
        <v>#REF!</v>
      </c>
    </row>
    <row r="421" spans="1:21" ht="75" hidden="1" x14ac:dyDescent="0.2">
      <c r="A421" s="90" t="s">
        <v>389</v>
      </c>
      <c r="B421" s="52" t="s">
        <v>333</v>
      </c>
      <c r="C421" s="52" t="s">
        <v>390</v>
      </c>
      <c r="D421" s="52" t="s">
        <v>419</v>
      </c>
      <c r="E421" s="52" t="s">
        <v>423</v>
      </c>
      <c r="F421" s="50" t="s">
        <v>425</v>
      </c>
      <c r="G421" s="50" t="s">
        <v>418</v>
      </c>
      <c r="H421" s="52" t="s">
        <v>39</v>
      </c>
      <c r="I421" s="55" t="s">
        <v>114</v>
      </c>
      <c r="J421" s="70">
        <v>2</v>
      </c>
      <c r="K421" s="70">
        <v>18</v>
      </c>
      <c r="L421" s="70">
        <v>24</v>
      </c>
      <c r="M421" s="70">
        <v>36</v>
      </c>
      <c r="N421" s="70"/>
      <c r="O421" s="55">
        <f t="shared" si="41"/>
        <v>25</v>
      </c>
      <c r="P421" s="89" t="s">
        <v>22</v>
      </c>
      <c r="Q421" s="55" t="e">
        <f>J421*IF(I421="Diaria",#REF!,IF(I421="Quincenal",#REF!,IF(I421="Semestral",#REF!,IF(I421="Trimestral",#REF!,IF(I421="Cuatrimestral",#REF!,IF(I421="Semanal",#REF!,IF(I421="Mensual",#REF!,IF(I421="Anual",#REF!,0))))))))</f>
        <v>#REF!</v>
      </c>
      <c r="R421" s="55" t="e">
        <f t="shared" si="42"/>
        <v>#REF!</v>
      </c>
      <c r="S421" s="55" t="e">
        <f>IF(P421="Sí",#REF!,#REF!)</f>
        <v>#REF!</v>
      </c>
      <c r="T421" s="55" t="e">
        <f t="shared" si="43"/>
        <v>#REF!</v>
      </c>
      <c r="U421" s="55" t="e">
        <f>C_ODM9[[#This Row],[Plazas]]/$W$10</f>
        <v>#REF!</v>
      </c>
    </row>
    <row r="422" spans="1:21" ht="75" hidden="1" x14ac:dyDescent="0.2">
      <c r="A422" s="90" t="s">
        <v>389</v>
      </c>
      <c r="B422" s="52" t="s">
        <v>333</v>
      </c>
      <c r="C422" s="52" t="s">
        <v>390</v>
      </c>
      <c r="D422" s="52" t="s">
        <v>405</v>
      </c>
      <c r="E422" s="52" t="s">
        <v>426</v>
      </c>
      <c r="F422" s="50" t="s">
        <v>427</v>
      </c>
      <c r="G422" s="50" t="s">
        <v>393</v>
      </c>
      <c r="H422" s="52" t="s">
        <v>39</v>
      </c>
      <c r="I422" s="55" t="s">
        <v>44</v>
      </c>
      <c r="J422" s="70">
        <v>2</v>
      </c>
      <c r="K422" s="70">
        <v>12</v>
      </c>
      <c r="L422" s="70">
        <v>16</v>
      </c>
      <c r="M422" s="70">
        <v>18</v>
      </c>
      <c r="N422" s="70"/>
      <c r="O422" s="55">
        <f t="shared" si="41"/>
        <v>15.666666666666666</v>
      </c>
      <c r="P422" s="89" t="s">
        <v>22</v>
      </c>
      <c r="Q422" s="55" t="e">
        <f>J422*IF(I422="Diaria",#REF!,IF(I422="Quincenal",#REF!,IF(I422="Semestral",#REF!,IF(I422="Trimestral",#REF!,IF(I422="Cuatrimestral",#REF!,IF(I422="Semanal",#REF!,IF(I422="Mensual",#REF!,IF(I422="Anual",#REF!,0))))))))</f>
        <v>#REF!</v>
      </c>
      <c r="R422" s="55" t="e">
        <f t="shared" si="42"/>
        <v>#REF!</v>
      </c>
      <c r="S422" s="55" t="e">
        <f>IF(P422="Sí",#REF!,#REF!)</f>
        <v>#REF!</v>
      </c>
      <c r="T422" s="55" t="e">
        <f t="shared" si="43"/>
        <v>#REF!</v>
      </c>
      <c r="U422" s="55" t="e">
        <f>C_ODM9[[#This Row],[Plazas]]/$W$10</f>
        <v>#REF!</v>
      </c>
    </row>
    <row r="423" spans="1:21" ht="75" hidden="1" x14ac:dyDescent="0.2">
      <c r="A423" s="90" t="s">
        <v>389</v>
      </c>
      <c r="B423" s="52" t="s">
        <v>333</v>
      </c>
      <c r="C423" s="52" t="s">
        <v>390</v>
      </c>
      <c r="D423" s="52" t="s">
        <v>419</v>
      </c>
      <c r="E423" s="52" t="s">
        <v>426</v>
      </c>
      <c r="F423" s="50" t="s">
        <v>427</v>
      </c>
      <c r="G423" s="50" t="s">
        <v>393</v>
      </c>
      <c r="H423" s="52" t="s">
        <v>39</v>
      </c>
      <c r="I423" s="55" t="s">
        <v>44</v>
      </c>
      <c r="J423" s="70">
        <v>2</v>
      </c>
      <c r="K423" s="70">
        <v>18</v>
      </c>
      <c r="L423" s="70">
        <v>24</v>
      </c>
      <c r="M423" s="70">
        <v>36</v>
      </c>
      <c r="N423" s="70"/>
      <c r="O423" s="55">
        <f t="shared" si="41"/>
        <v>25</v>
      </c>
      <c r="P423" s="89" t="s">
        <v>22</v>
      </c>
      <c r="Q423" s="55" t="e">
        <f>J423*IF(I423="Diaria",#REF!,IF(I423="Quincenal",#REF!,IF(I423="Semestral",#REF!,IF(I423="Trimestral",#REF!,IF(I423="Cuatrimestral",#REF!,IF(I423="Semanal",#REF!,IF(I423="Mensual",#REF!,IF(I423="Anual",#REF!,0))))))))</f>
        <v>#REF!</v>
      </c>
      <c r="R423" s="55" t="e">
        <f t="shared" si="42"/>
        <v>#REF!</v>
      </c>
      <c r="S423" s="55" t="e">
        <f>IF(P423="Sí",#REF!,#REF!)</f>
        <v>#REF!</v>
      </c>
      <c r="T423" s="55" t="e">
        <f t="shared" si="43"/>
        <v>#REF!</v>
      </c>
      <c r="U423" s="55" t="e">
        <f>C_ODM9[[#This Row],[Plazas]]/$W$10</f>
        <v>#REF!</v>
      </c>
    </row>
    <row r="424" spans="1:21" ht="75" hidden="1" x14ac:dyDescent="0.2">
      <c r="A424" s="90" t="s">
        <v>389</v>
      </c>
      <c r="B424" s="52" t="s">
        <v>333</v>
      </c>
      <c r="C424" s="52" t="s">
        <v>390</v>
      </c>
      <c r="D424" s="52" t="s">
        <v>405</v>
      </c>
      <c r="E424" s="52" t="s">
        <v>428</v>
      </c>
      <c r="F424" s="50" t="s">
        <v>429</v>
      </c>
      <c r="G424" s="50" t="s">
        <v>418</v>
      </c>
      <c r="H424" s="52" t="s">
        <v>39</v>
      </c>
      <c r="I424" s="55" t="s">
        <v>114</v>
      </c>
      <c r="J424" s="70">
        <v>1</v>
      </c>
      <c r="K424" s="70">
        <v>10</v>
      </c>
      <c r="L424" s="70">
        <v>12</v>
      </c>
      <c r="M424" s="70">
        <v>15</v>
      </c>
      <c r="N424" s="70"/>
      <c r="O424" s="55">
        <f t="shared" si="41"/>
        <v>12.166666666666666</v>
      </c>
      <c r="P424" s="89" t="s">
        <v>22</v>
      </c>
      <c r="Q424" s="55" t="e">
        <f>J424*IF(I424="Diaria",#REF!,IF(I424="Quincenal",#REF!,IF(I424="Semestral",#REF!,IF(I424="Trimestral",#REF!,IF(I424="Cuatrimestral",#REF!,IF(I424="Semanal",#REF!,IF(I424="Mensual",#REF!,IF(I424="Anual",#REF!,0))))))))</f>
        <v>#REF!</v>
      </c>
      <c r="R424" s="55" t="e">
        <f t="shared" si="42"/>
        <v>#REF!</v>
      </c>
      <c r="S424" s="55" t="e">
        <f>IF(P424="Sí",#REF!,#REF!)</f>
        <v>#REF!</v>
      </c>
      <c r="T424" s="55" t="e">
        <f t="shared" si="43"/>
        <v>#REF!</v>
      </c>
      <c r="U424" s="55" t="e">
        <f>C_ODM9[[#This Row],[Plazas]]/$W$10</f>
        <v>#REF!</v>
      </c>
    </row>
    <row r="425" spans="1:21" ht="75" hidden="1" x14ac:dyDescent="0.2">
      <c r="A425" s="90" t="s">
        <v>389</v>
      </c>
      <c r="B425" s="52" t="s">
        <v>333</v>
      </c>
      <c r="C425" s="52" t="s">
        <v>390</v>
      </c>
      <c r="D425" s="52" t="s">
        <v>419</v>
      </c>
      <c r="E425" s="52" t="s">
        <v>428</v>
      </c>
      <c r="F425" s="50" t="s">
        <v>429</v>
      </c>
      <c r="G425" s="50" t="s">
        <v>418</v>
      </c>
      <c r="H425" s="52" t="s">
        <v>39</v>
      </c>
      <c r="I425" s="55" t="s">
        <v>114</v>
      </c>
      <c r="J425" s="70">
        <v>1</v>
      </c>
      <c r="K425" s="70">
        <v>15</v>
      </c>
      <c r="L425" s="70">
        <v>18</v>
      </c>
      <c r="M425" s="70">
        <v>24</v>
      </c>
      <c r="N425" s="70"/>
      <c r="O425" s="55">
        <f t="shared" si="41"/>
        <v>18.5</v>
      </c>
      <c r="P425" s="89" t="s">
        <v>22</v>
      </c>
      <c r="Q425" s="55" t="e">
        <f>J425*IF(I425="Diaria",#REF!,IF(I425="Quincenal",#REF!,IF(I425="Semestral",#REF!,IF(I425="Trimestral",#REF!,IF(I425="Cuatrimestral",#REF!,IF(I425="Semanal",#REF!,IF(I425="Mensual",#REF!,IF(I425="Anual",#REF!,0))))))))</f>
        <v>#REF!</v>
      </c>
      <c r="R425" s="55" t="e">
        <f t="shared" si="42"/>
        <v>#REF!</v>
      </c>
      <c r="S425" s="55" t="e">
        <f>IF(P425="Sí",#REF!,#REF!)</f>
        <v>#REF!</v>
      </c>
      <c r="T425" s="55" t="e">
        <f t="shared" si="43"/>
        <v>#REF!</v>
      </c>
      <c r="U425" s="55" t="e">
        <f>C_ODM9[[#This Row],[Plazas]]/$W$10</f>
        <v>#REF!</v>
      </c>
    </row>
    <row r="426" spans="1:21" ht="75" hidden="1" x14ac:dyDescent="0.2">
      <c r="A426" s="90" t="s">
        <v>389</v>
      </c>
      <c r="B426" s="52" t="s">
        <v>333</v>
      </c>
      <c r="C426" s="52" t="s">
        <v>390</v>
      </c>
      <c r="D426" s="52" t="s">
        <v>405</v>
      </c>
      <c r="E426" s="52" t="s">
        <v>428</v>
      </c>
      <c r="F426" s="50" t="s">
        <v>430</v>
      </c>
      <c r="G426" s="50" t="s">
        <v>431</v>
      </c>
      <c r="H426" s="52" t="s">
        <v>39</v>
      </c>
      <c r="I426" s="55" t="s">
        <v>114</v>
      </c>
      <c r="J426" s="70">
        <v>1</v>
      </c>
      <c r="K426" s="70">
        <v>2</v>
      </c>
      <c r="L426" s="70">
        <v>3</v>
      </c>
      <c r="M426" s="70">
        <v>4</v>
      </c>
      <c r="N426" s="70"/>
      <c r="O426" s="55">
        <f t="shared" si="41"/>
        <v>3</v>
      </c>
      <c r="P426" s="89" t="s">
        <v>22</v>
      </c>
      <c r="Q426" s="55" t="e">
        <f>J426*IF(I426="Diaria",#REF!,IF(I426="Quincenal",#REF!,IF(I426="Semestral",#REF!,IF(I426="Trimestral",#REF!,IF(I426="Cuatrimestral",#REF!,IF(I426="Semanal",#REF!,IF(I426="Mensual",#REF!,IF(I426="Anual",#REF!,0))))))))</f>
        <v>#REF!</v>
      </c>
      <c r="R426" s="55" t="e">
        <f t="shared" si="42"/>
        <v>#REF!</v>
      </c>
      <c r="S426" s="55" t="e">
        <f>IF(P426="Sí",#REF!,#REF!)</f>
        <v>#REF!</v>
      </c>
      <c r="T426" s="55" t="e">
        <f t="shared" si="43"/>
        <v>#REF!</v>
      </c>
      <c r="U426" s="55" t="e">
        <f>C_ODM9[[#This Row],[Plazas]]/$W$10</f>
        <v>#REF!</v>
      </c>
    </row>
    <row r="427" spans="1:21" ht="75" hidden="1" x14ac:dyDescent="0.2">
      <c r="A427" s="90" t="s">
        <v>389</v>
      </c>
      <c r="B427" s="52" t="s">
        <v>333</v>
      </c>
      <c r="C427" s="52" t="s">
        <v>390</v>
      </c>
      <c r="D427" s="52" t="s">
        <v>419</v>
      </c>
      <c r="E427" s="52" t="s">
        <v>428</v>
      </c>
      <c r="F427" s="50" t="s">
        <v>430</v>
      </c>
      <c r="G427" s="50" t="s">
        <v>431</v>
      </c>
      <c r="H427" s="52" t="s">
        <v>39</v>
      </c>
      <c r="I427" s="55" t="s">
        <v>114</v>
      </c>
      <c r="J427" s="70">
        <v>2</v>
      </c>
      <c r="K427" s="70">
        <v>4</v>
      </c>
      <c r="L427" s="70">
        <v>6</v>
      </c>
      <c r="M427" s="70">
        <v>8</v>
      </c>
      <c r="N427" s="70"/>
      <c r="O427" s="55">
        <f t="shared" si="41"/>
        <v>6</v>
      </c>
      <c r="P427" s="89" t="s">
        <v>22</v>
      </c>
      <c r="Q427" s="55" t="e">
        <f>J427*IF(I427="Diaria",#REF!,IF(I427="Quincenal",#REF!,IF(I427="Semestral",#REF!,IF(I427="Trimestral",#REF!,IF(I427="Cuatrimestral",#REF!,IF(I427="Semanal",#REF!,IF(I427="Mensual",#REF!,IF(I427="Anual",#REF!,0))))))))</f>
        <v>#REF!</v>
      </c>
      <c r="R427" s="55" t="e">
        <f t="shared" si="42"/>
        <v>#REF!</v>
      </c>
      <c r="S427" s="55" t="e">
        <f>IF(P427="Sí",#REF!,#REF!)</f>
        <v>#REF!</v>
      </c>
      <c r="T427" s="55" t="e">
        <f t="shared" si="43"/>
        <v>#REF!</v>
      </c>
      <c r="U427" s="55" t="e">
        <f>C_ODM9[[#This Row],[Plazas]]/$W$10</f>
        <v>#REF!</v>
      </c>
    </row>
    <row r="428" spans="1:21" ht="50" hidden="1" x14ac:dyDescent="0.2">
      <c r="A428" s="90" t="s">
        <v>389</v>
      </c>
      <c r="B428" s="52" t="s">
        <v>333</v>
      </c>
      <c r="C428" s="52" t="s">
        <v>390</v>
      </c>
      <c r="D428" s="52" t="s">
        <v>405</v>
      </c>
      <c r="E428" s="52" t="s">
        <v>432</v>
      </c>
      <c r="F428" s="50" t="s">
        <v>433</v>
      </c>
      <c r="G428" s="50" t="s">
        <v>418</v>
      </c>
      <c r="H428" s="52" t="s">
        <v>39</v>
      </c>
      <c r="I428" s="55" t="s">
        <v>114</v>
      </c>
      <c r="J428" s="70">
        <v>1</v>
      </c>
      <c r="K428" s="70">
        <v>8</v>
      </c>
      <c r="L428" s="70">
        <v>12</v>
      </c>
      <c r="M428" s="70">
        <v>52</v>
      </c>
      <c r="N428" s="70"/>
      <c r="O428" s="55">
        <f t="shared" si="41"/>
        <v>18</v>
      </c>
      <c r="P428" s="89" t="s">
        <v>22</v>
      </c>
      <c r="Q428" s="55" t="e">
        <f>J428*IF(I428="Diaria",#REF!,IF(I428="Quincenal",#REF!,IF(I428="Semestral",#REF!,IF(I428="Trimestral",#REF!,IF(I428="Cuatrimestral",#REF!,IF(I428="Semanal",#REF!,IF(I428="Mensual",#REF!,IF(I428="Anual",#REF!,0))))))))</f>
        <v>#REF!</v>
      </c>
      <c r="R428" s="55" t="e">
        <f t="shared" si="42"/>
        <v>#REF!</v>
      </c>
      <c r="S428" s="55" t="e">
        <f>IF(P428="Sí",#REF!,#REF!)</f>
        <v>#REF!</v>
      </c>
      <c r="T428" s="55" t="e">
        <f t="shared" si="43"/>
        <v>#REF!</v>
      </c>
      <c r="U428" s="55" t="e">
        <f>C_ODM9[[#This Row],[Plazas]]/$W$10</f>
        <v>#REF!</v>
      </c>
    </row>
    <row r="429" spans="1:21" ht="50" hidden="1" x14ac:dyDescent="0.2">
      <c r="A429" s="90" t="s">
        <v>389</v>
      </c>
      <c r="B429" s="52" t="s">
        <v>333</v>
      </c>
      <c r="C429" s="52" t="s">
        <v>390</v>
      </c>
      <c r="D429" s="52" t="s">
        <v>419</v>
      </c>
      <c r="E429" s="52" t="s">
        <v>432</v>
      </c>
      <c r="F429" s="50" t="s">
        <v>433</v>
      </c>
      <c r="G429" s="50" t="s">
        <v>418</v>
      </c>
      <c r="H429" s="52" t="s">
        <v>39</v>
      </c>
      <c r="I429" s="55" t="s">
        <v>114</v>
      </c>
      <c r="J429" s="70">
        <v>1</v>
      </c>
      <c r="K429" s="70">
        <v>40</v>
      </c>
      <c r="L429" s="70">
        <v>48</v>
      </c>
      <c r="M429" s="70">
        <v>80</v>
      </c>
      <c r="N429" s="70"/>
      <c r="O429" s="55">
        <f t="shared" si="41"/>
        <v>52</v>
      </c>
      <c r="P429" s="89" t="s">
        <v>22</v>
      </c>
      <c r="Q429" s="55" t="e">
        <f>J429*IF(I429="Diaria",#REF!,IF(I429="Quincenal",#REF!,IF(I429="Semestral",#REF!,IF(I429="Trimestral",#REF!,IF(I429="Cuatrimestral",#REF!,IF(I429="Semanal",#REF!,IF(I429="Mensual",#REF!,IF(I429="Anual",#REF!,0))))))))</f>
        <v>#REF!</v>
      </c>
      <c r="R429" s="55" t="e">
        <f t="shared" si="42"/>
        <v>#REF!</v>
      </c>
      <c r="S429" s="55" t="e">
        <f>IF(P429="Sí",#REF!,#REF!)</f>
        <v>#REF!</v>
      </c>
      <c r="T429" s="55" t="e">
        <f t="shared" si="43"/>
        <v>#REF!</v>
      </c>
      <c r="U429" s="55" t="e">
        <f>C_ODM9[[#This Row],[Plazas]]/$W$10</f>
        <v>#REF!</v>
      </c>
    </row>
    <row r="430" spans="1:21" ht="50" hidden="1" x14ac:dyDescent="0.2">
      <c r="A430" s="90" t="s">
        <v>389</v>
      </c>
      <c r="B430" s="52" t="s">
        <v>333</v>
      </c>
      <c r="C430" s="52" t="s">
        <v>390</v>
      </c>
      <c r="D430" s="52" t="s">
        <v>405</v>
      </c>
      <c r="E430" s="52" t="s">
        <v>432</v>
      </c>
      <c r="F430" s="50" t="s">
        <v>434</v>
      </c>
      <c r="G430" s="50" t="s">
        <v>418</v>
      </c>
      <c r="H430" s="52" t="s">
        <v>39</v>
      </c>
      <c r="I430" s="55" t="s">
        <v>114</v>
      </c>
      <c r="J430" s="70">
        <v>1</v>
      </c>
      <c r="K430" s="70">
        <v>10</v>
      </c>
      <c r="L430" s="70">
        <v>12</v>
      </c>
      <c r="M430" s="70">
        <v>40</v>
      </c>
      <c r="N430" s="70"/>
      <c r="O430" s="55">
        <f t="shared" si="41"/>
        <v>16.333333333333332</v>
      </c>
      <c r="P430" s="89" t="s">
        <v>22</v>
      </c>
      <c r="Q430" s="55" t="e">
        <f>J430*IF(I430="Diaria",#REF!,IF(I430="Quincenal",#REF!,IF(I430="Semestral",#REF!,IF(I430="Trimestral",#REF!,IF(I430="Cuatrimestral",#REF!,IF(I430="Semanal",#REF!,IF(I430="Mensual",#REF!,IF(I430="Anual",#REF!,0))))))))</f>
        <v>#REF!</v>
      </c>
      <c r="R430" s="55" t="e">
        <f t="shared" si="42"/>
        <v>#REF!</v>
      </c>
      <c r="S430" s="55" t="e">
        <f>IF(P430="Sí",#REF!,#REF!)</f>
        <v>#REF!</v>
      </c>
      <c r="T430" s="55" t="e">
        <f t="shared" si="43"/>
        <v>#REF!</v>
      </c>
      <c r="U430" s="55" t="e">
        <f>C_ODM9[[#This Row],[Plazas]]/$W$10</f>
        <v>#REF!</v>
      </c>
    </row>
    <row r="431" spans="1:21" ht="50" hidden="1" x14ac:dyDescent="0.2">
      <c r="A431" s="90" t="s">
        <v>389</v>
      </c>
      <c r="B431" s="52" t="s">
        <v>333</v>
      </c>
      <c r="C431" s="52" t="s">
        <v>390</v>
      </c>
      <c r="D431" s="52" t="s">
        <v>419</v>
      </c>
      <c r="E431" s="52" t="s">
        <v>432</v>
      </c>
      <c r="F431" s="50" t="s">
        <v>434</v>
      </c>
      <c r="G431" s="50" t="s">
        <v>418</v>
      </c>
      <c r="H431" s="52" t="s">
        <v>39</v>
      </c>
      <c r="I431" s="55" t="s">
        <v>114</v>
      </c>
      <c r="J431" s="70">
        <v>1</v>
      </c>
      <c r="K431" s="70">
        <v>18</v>
      </c>
      <c r="L431" s="70">
        <v>24</v>
      </c>
      <c r="M431" s="70">
        <v>45</v>
      </c>
      <c r="N431" s="70"/>
      <c r="O431" s="55">
        <f t="shared" si="41"/>
        <v>26.5</v>
      </c>
      <c r="P431" s="89" t="s">
        <v>22</v>
      </c>
      <c r="Q431" s="55" t="e">
        <f>J431*IF(I431="Diaria",#REF!,IF(I431="Quincenal",#REF!,IF(I431="Semestral",#REF!,IF(I431="Trimestral",#REF!,IF(I431="Cuatrimestral",#REF!,IF(I431="Semanal",#REF!,IF(I431="Mensual",#REF!,IF(I431="Anual",#REF!,0))))))))</f>
        <v>#REF!</v>
      </c>
      <c r="R431" s="55" t="e">
        <f t="shared" si="42"/>
        <v>#REF!</v>
      </c>
      <c r="S431" s="55" t="e">
        <f>IF(P431="Sí",#REF!,#REF!)</f>
        <v>#REF!</v>
      </c>
      <c r="T431" s="55" t="e">
        <f t="shared" si="43"/>
        <v>#REF!</v>
      </c>
      <c r="U431" s="55" t="e">
        <f>C_ODM9[[#This Row],[Plazas]]/$W$10</f>
        <v>#REF!</v>
      </c>
    </row>
    <row r="432" spans="1:21" ht="50" hidden="1" x14ac:dyDescent="0.2">
      <c r="A432" s="90" t="s">
        <v>389</v>
      </c>
      <c r="B432" s="52" t="s">
        <v>333</v>
      </c>
      <c r="C432" s="52" t="s">
        <v>390</v>
      </c>
      <c r="D432" s="52" t="s">
        <v>405</v>
      </c>
      <c r="E432" s="52" t="s">
        <v>435</v>
      </c>
      <c r="F432" s="50" t="s">
        <v>436</v>
      </c>
      <c r="G432" s="50" t="s">
        <v>393</v>
      </c>
      <c r="H432" s="52" t="s">
        <v>39</v>
      </c>
      <c r="I432" s="55" t="s">
        <v>114</v>
      </c>
      <c r="J432" s="70">
        <v>1</v>
      </c>
      <c r="K432" s="70">
        <v>48</v>
      </c>
      <c r="L432" s="70">
        <v>36</v>
      </c>
      <c r="M432" s="70">
        <v>50</v>
      </c>
      <c r="N432" s="70"/>
      <c r="O432" s="55">
        <f t="shared" si="41"/>
        <v>40.333333333333336</v>
      </c>
      <c r="P432" s="89" t="s">
        <v>22</v>
      </c>
      <c r="Q432" s="55" t="e">
        <f>J432*IF(I432="Diaria",#REF!,IF(I432="Quincenal",#REF!,IF(I432="Semestral",#REF!,IF(I432="Trimestral",#REF!,IF(I432="Cuatrimestral",#REF!,IF(I432="Semanal",#REF!,IF(I432="Mensual",#REF!,IF(I432="Anual",#REF!,0))))))))</f>
        <v>#REF!</v>
      </c>
      <c r="R432" s="55" t="e">
        <f t="shared" si="42"/>
        <v>#REF!</v>
      </c>
      <c r="S432" s="55" t="e">
        <f>IF(P432="Sí",#REF!,#REF!)</f>
        <v>#REF!</v>
      </c>
      <c r="T432" s="55" t="e">
        <f t="shared" si="43"/>
        <v>#REF!</v>
      </c>
      <c r="U432" s="55" t="e">
        <f>C_ODM9[[#This Row],[Plazas]]/$W$10</f>
        <v>#REF!</v>
      </c>
    </row>
    <row r="433" spans="1:21" ht="50" hidden="1" x14ac:dyDescent="0.2">
      <c r="A433" s="90" t="s">
        <v>389</v>
      </c>
      <c r="B433" s="52" t="s">
        <v>333</v>
      </c>
      <c r="C433" s="52" t="s">
        <v>390</v>
      </c>
      <c r="D433" s="52" t="s">
        <v>419</v>
      </c>
      <c r="E433" s="52" t="s">
        <v>435</v>
      </c>
      <c r="F433" s="50" t="s">
        <v>436</v>
      </c>
      <c r="G433" s="50" t="s">
        <v>422</v>
      </c>
      <c r="H433" s="52" t="s">
        <v>39</v>
      </c>
      <c r="I433" s="55" t="s">
        <v>114</v>
      </c>
      <c r="J433" s="70">
        <v>1</v>
      </c>
      <c r="K433" s="70">
        <v>36</v>
      </c>
      <c r="L433" s="70">
        <v>50</v>
      </c>
      <c r="M433" s="70">
        <v>90</v>
      </c>
      <c r="N433" s="70"/>
      <c r="O433" s="55">
        <f t="shared" si="41"/>
        <v>54.333333333333336</v>
      </c>
      <c r="P433" s="89" t="s">
        <v>22</v>
      </c>
      <c r="Q433" s="55" t="e">
        <f>J433*IF(I433="Diaria",#REF!,IF(I433="Quincenal",#REF!,IF(I433="Semestral",#REF!,IF(I433="Trimestral",#REF!,IF(I433="Cuatrimestral",#REF!,IF(I433="Semanal",#REF!,IF(I433="Mensual",#REF!,IF(I433="Anual",#REF!,0))))))))</f>
        <v>#REF!</v>
      </c>
      <c r="R433" s="55" t="e">
        <f t="shared" si="42"/>
        <v>#REF!</v>
      </c>
      <c r="S433" s="55" t="e">
        <f>IF(P433="Sí",#REF!,#REF!)</f>
        <v>#REF!</v>
      </c>
      <c r="T433" s="55" t="e">
        <f t="shared" si="43"/>
        <v>#REF!</v>
      </c>
      <c r="U433" s="55" t="e">
        <f>C_ODM9[[#This Row],[Plazas]]/$W$10</f>
        <v>#REF!</v>
      </c>
    </row>
    <row r="434" spans="1:21" ht="75" hidden="1" x14ac:dyDescent="0.2">
      <c r="A434" s="90" t="s">
        <v>389</v>
      </c>
      <c r="B434" s="52" t="s">
        <v>333</v>
      </c>
      <c r="C434" s="52" t="s">
        <v>390</v>
      </c>
      <c r="D434" s="52" t="s">
        <v>405</v>
      </c>
      <c r="E434" s="52" t="s">
        <v>437</v>
      </c>
      <c r="F434" s="50" t="s">
        <v>438</v>
      </c>
      <c r="G434" s="50" t="s">
        <v>393</v>
      </c>
      <c r="H434" s="52" t="s">
        <v>39</v>
      </c>
      <c r="I434" s="55" t="s">
        <v>114</v>
      </c>
      <c r="J434" s="70">
        <v>1</v>
      </c>
      <c r="K434" s="70">
        <v>8</v>
      </c>
      <c r="L434" s="70">
        <v>10</v>
      </c>
      <c r="M434" s="70">
        <v>24</v>
      </c>
      <c r="N434" s="70"/>
      <c r="O434" s="55">
        <f t="shared" si="41"/>
        <v>12</v>
      </c>
      <c r="P434" s="89" t="s">
        <v>22</v>
      </c>
      <c r="Q434" s="55" t="e">
        <f>J434*IF(I434="Diaria",#REF!,IF(I434="Quincenal",#REF!,IF(I434="Semestral",#REF!,IF(I434="Trimestral",#REF!,IF(I434="Cuatrimestral",#REF!,IF(I434="Semanal",#REF!,IF(I434="Mensual",#REF!,IF(I434="Anual",#REF!,0))))))))</f>
        <v>#REF!</v>
      </c>
      <c r="R434" s="55" t="e">
        <f t="shared" si="42"/>
        <v>#REF!</v>
      </c>
      <c r="S434" s="55" t="e">
        <f>IF(P434="Sí",#REF!,#REF!)</f>
        <v>#REF!</v>
      </c>
      <c r="T434" s="55" t="e">
        <f t="shared" si="43"/>
        <v>#REF!</v>
      </c>
      <c r="U434" s="55" t="e">
        <f>C_ODM9[[#This Row],[Plazas]]/$W$10</f>
        <v>#REF!</v>
      </c>
    </row>
    <row r="435" spans="1:21" ht="75" hidden="1" x14ac:dyDescent="0.2">
      <c r="A435" s="90" t="s">
        <v>389</v>
      </c>
      <c r="B435" s="52" t="s">
        <v>333</v>
      </c>
      <c r="C435" s="52" t="s">
        <v>390</v>
      </c>
      <c r="D435" s="52" t="s">
        <v>419</v>
      </c>
      <c r="E435" s="52" t="s">
        <v>437</v>
      </c>
      <c r="F435" s="50" t="s">
        <v>438</v>
      </c>
      <c r="G435" s="50" t="s">
        <v>422</v>
      </c>
      <c r="H435" s="52" t="s">
        <v>39</v>
      </c>
      <c r="I435" s="55" t="s">
        <v>114</v>
      </c>
      <c r="J435" s="70">
        <v>2</v>
      </c>
      <c r="K435" s="70">
        <v>10</v>
      </c>
      <c r="L435" s="70">
        <v>12</v>
      </c>
      <c r="M435" s="70">
        <v>36</v>
      </c>
      <c r="N435" s="70"/>
      <c r="O435" s="55">
        <f t="shared" si="41"/>
        <v>15.666666666666666</v>
      </c>
      <c r="P435" s="89" t="s">
        <v>22</v>
      </c>
      <c r="Q435" s="55" t="e">
        <f>J435*IF(I435="Diaria",#REF!,IF(I435="Quincenal",#REF!,IF(I435="Semestral",#REF!,IF(I435="Trimestral",#REF!,IF(I435="Cuatrimestral",#REF!,IF(I435="Semanal",#REF!,IF(I435="Mensual",#REF!,IF(I435="Anual",#REF!,0))))))))</f>
        <v>#REF!</v>
      </c>
      <c r="R435" s="55" t="e">
        <f t="shared" si="42"/>
        <v>#REF!</v>
      </c>
      <c r="S435" s="55" t="e">
        <f>IF(P435="Sí",#REF!,#REF!)</f>
        <v>#REF!</v>
      </c>
      <c r="T435" s="55" t="e">
        <f t="shared" si="43"/>
        <v>#REF!</v>
      </c>
      <c r="U435" s="55" t="e">
        <f>C_ODM9[[#This Row],[Plazas]]/$W$10</f>
        <v>#REF!</v>
      </c>
    </row>
    <row r="436" spans="1:21" ht="75" hidden="1" x14ac:dyDescent="0.2">
      <c r="A436" s="90" t="s">
        <v>389</v>
      </c>
      <c r="B436" s="52" t="s">
        <v>333</v>
      </c>
      <c r="C436" s="52" t="s">
        <v>390</v>
      </c>
      <c r="D436" s="52" t="s">
        <v>405</v>
      </c>
      <c r="E436" s="52" t="s">
        <v>437</v>
      </c>
      <c r="F436" s="50" t="s">
        <v>439</v>
      </c>
      <c r="G436" s="50" t="s">
        <v>393</v>
      </c>
      <c r="H436" s="52" t="s">
        <v>39</v>
      </c>
      <c r="I436" s="55" t="s">
        <v>114</v>
      </c>
      <c r="J436" s="70">
        <v>1</v>
      </c>
      <c r="K436" s="70">
        <v>12</v>
      </c>
      <c r="L436" s="70">
        <v>18</v>
      </c>
      <c r="M436" s="70">
        <v>32</v>
      </c>
      <c r="N436" s="70"/>
      <c r="O436" s="55">
        <f t="shared" si="41"/>
        <v>19.333333333333332</v>
      </c>
      <c r="P436" s="89" t="s">
        <v>22</v>
      </c>
      <c r="Q436" s="55" t="e">
        <f>J436*IF(I436="Diaria",#REF!,IF(I436="Quincenal",#REF!,IF(I436="Semestral",#REF!,IF(I436="Trimestral",#REF!,IF(I436="Cuatrimestral",#REF!,IF(I436="Semanal",#REF!,IF(I436="Mensual",#REF!,IF(I436="Anual",#REF!,0))))))))</f>
        <v>#REF!</v>
      </c>
      <c r="R436" s="55" t="e">
        <f t="shared" si="42"/>
        <v>#REF!</v>
      </c>
      <c r="S436" s="55" t="e">
        <f>IF(P436="Sí",#REF!,#REF!)</f>
        <v>#REF!</v>
      </c>
      <c r="T436" s="55" t="e">
        <f t="shared" si="43"/>
        <v>#REF!</v>
      </c>
      <c r="U436" s="55" t="e">
        <f>C_ODM9[[#This Row],[Plazas]]/$W$10</f>
        <v>#REF!</v>
      </c>
    </row>
    <row r="437" spans="1:21" ht="75" hidden="1" x14ac:dyDescent="0.2">
      <c r="A437" s="90" t="s">
        <v>389</v>
      </c>
      <c r="B437" s="52" t="s">
        <v>333</v>
      </c>
      <c r="C437" s="52" t="s">
        <v>390</v>
      </c>
      <c r="D437" s="52" t="s">
        <v>419</v>
      </c>
      <c r="E437" s="52" t="s">
        <v>437</v>
      </c>
      <c r="F437" s="50" t="s">
        <v>439</v>
      </c>
      <c r="G437" s="50" t="s">
        <v>422</v>
      </c>
      <c r="H437" s="52" t="s">
        <v>39</v>
      </c>
      <c r="I437" s="55" t="s">
        <v>114</v>
      </c>
      <c r="J437" s="70">
        <v>2</v>
      </c>
      <c r="K437" s="70">
        <v>15</v>
      </c>
      <c r="L437" s="70">
        <v>20</v>
      </c>
      <c r="M437" s="70">
        <v>48</v>
      </c>
      <c r="N437" s="70"/>
      <c r="O437" s="55">
        <f t="shared" si="41"/>
        <v>23.833333333333332</v>
      </c>
      <c r="P437" s="89" t="s">
        <v>22</v>
      </c>
      <c r="Q437" s="55" t="e">
        <f>J437*IF(I437="Diaria",#REF!,IF(I437="Quincenal",#REF!,IF(I437="Semestral",#REF!,IF(I437="Trimestral",#REF!,IF(I437="Cuatrimestral",#REF!,IF(I437="Semanal",#REF!,IF(I437="Mensual",#REF!,IF(I437="Anual",#REF!,0))))))))</f>
        <v>#REF!</v>
      </c>
      <c r="R437" s="55" t="e">
        <f t="shared" si="42"/>
        <v>#REF!</v>
      </c>
      <c r="S437" s="55" t="e">
        <f>IF(P437="Sí",#REF!,#REF!)</f>
        <v>#REF!</v>
      </c>
      <c r="T437" s="55" t="e">
        <f t="shared" si="43"/>
        <v>#REF!</v>
      </c>
      <c r="U437" s="55" t="e">
        <f>C_ODM9[[#This Row],[Plazas]]/$W$10</f>
        <v>#REF!</v>
      </c>
    </row>
    <row r="438" spans="1:21" ht="75" hidden="1" x14ac:dyDescent="0.2">
      <c r="A438" s="90" t="s">
        <v>389</v>
      </c>
      <c r="B438" s="52" t="s">
        <v>333</v>
      </c>
      <c r="C438" s="52" t="s">
        <v>390</v>
      </c>
      <c r="D438" s="52" t="s">
        <v>405</v>
      </c>
      <c r="E438" s="52" t="s">
        <v>440</v>
      </c>
      <c r="F438" s="50" t="s">
        <v>441</v>
      </c>
      <c r="G438" s="50" t="s">
        <v>393</v>
      </c>
      <c r="H438" s="52" t="s">
        <v>39</v>
      </c>
      <c r="I438" s="55" t="s">
        <v>114</v>
      </c>
      <c r="J438" s="70">
        <v>1</v>
      </c>
      <c r="K438" s="70">
        <v>24</v>
      </c>
      <c r="L438" s="70">
        <v>36</v>
      </c>
      <c r="M438" s="70">
        <v>48</v>
      </c>
      <c r="N438" s="70"/>
      <c r="O438" s="55">
        <f t="shared" si="41"/>
        <v>36</v>
      </c>
      <c r="P438" s="89" t="s">
        <v>22</v>
      </c>
      <c r="Q438" s="55" t="e">
        <f>J438*IF(I438="Diaria",#REF!,IF(I438="Quincenal",#REF!,IF(I438="Semestral",#REF!,IF(I438="Trimestral",#REF!,IF(I438="Cuatrimestral",#REF!,IF(I438="Semanal",#REF!,IF(I438="Mensual",#REF!,IF(I438="Anual",#REF!,0))))))))</f>
        <v>#REF!</v>
      </c>
      <c r="R438" s="55" t="e">
        <f t="shared" si="42"/>
        <v>#REF!</v>
      </c>
      <c r="S438" s="55" t="e">
        <f>IF(P438="Sí",#REF!,#REF!)</f>
        <v>#REF!</v>
      </c>
      <c r="T438" s="55" t="e">
        <f t="shared" si="43"/>
        <v>#REF!</v>
      </c>
      <c r="U438" s="55" t="e">
        <f>C_ODM9[[#This Row],[Plazas]]/$W$10</f>
        <v>#REF!</v>
      </c>
    </row>
    <row r="439" spans="1:21" ht="75" hidden="1" x14ac:dyDescent="0.2">
      <c r="A439" s="90" t="s">
        <v>389</v>
      </c>
      <c r="B439" s="52" t="s">
        <v>333</v>
      </c>
      <c r="C439" s="52" t="s">
        <v>390</v>
      </c>
      <c r="D439" s="52" t="s">
        <v>419</v>
      </c>
      <c r="E439" s="52" t="s">
        <v>440</v>
      </c>
      <c r="F439" s="50" t="s">
        <v>441</v>
      </c>
      <c r="G439" s="50" t="s">
        <v>393</v>
      </c>
      <c r="H439" s="52" t="s">
        <v>39</v>
      </c>
      <c r="I439" s="55" t="s">
        <v>114</v>
      </c>
      <c r="J439" s="70">
        <v>1</v>
      </c>
      <c r="K439" s="70">
        <v>48</v>
      </c>
      <c r="L439" s="70">
        <v>72</v>
      </c>
      <c r="M439" s="70">
        <v>96</v>
      </c>
      <c r="N439" s="70"/>
      <c r="O439" s="55">
        <f t="shared" ref="O439:O502" si="44">(K439+(4*L439)+M439)/6</f>
        <v>72</v>
      </c>
      <c r="P439" s="89" t="s">
        <v>22</v>
      </c>
      <c r="Q439" s="55" t="e">
        <f>J439*IF(I439="Diaria",#REF!,IF(I439="Quincenal",#REF!,IF(I439="Semestral",#REF!,IF(I439="Trimestral",#REF!,IF(I439="Cuatrimestral",#REF!,IF(I439="Semanal",#REF!,IF(I439="Mensual",#REF!,IF(I439="Anual",#REF!,0))))))))</f>
        <v>#REF!</v>
      </c>
      <c r="R439" s="55" t="e">
        <f t="shared" ref="R439:R502" si="45">Q439*O439</f>
        <v>#REF!</v>
      </c>
      <c r="S439" s="55" t="e">
        <f>IF(P439="Sí",#REF!,#REF!)</f>
        <v>#REF!</v>
      </c>
      <c r="T439" s="55" t="e">
        <f t="shared" ref="T439:T502" si="46">R439/S439</f>
        <v>#REF!</v>
      </c>
      <c r="U439" s="55" t="e">
        <f>C_ODM9[[#This Row],[Plazas]]/$W$10</f>
        <v>#REF!</v>
      </c>
    </row>
    <row r="440" spans="1:21" ht="100" hidden="1" x14ac:dyDescent="0.2">
      <c r="A440" s="90" t="s">
        <v>389</v>
      </c>
      <c r="B440" s="52" t="s">
        <v>333</v>
      </c>
      <c r="C440" s="52" t="s">
        <v>390</v>
      </c>
      <c r="D440" s="52" t="s">
        <v>405</v>
      </c>
      <c r="E440" s="52" t="s">
        <v>442</v>
      </c>
      <c r="F440" s="50" t="s">
        <v>443</v>
      </c>
      <c r="G440" s="50" t="s">
        <v>422</v>
      </c>
      <c r="H440" s="52" t="s">
        <v>39</v>
      </c>
      <c r="I440" s="55" t="s">
        <v>114</v>
      </c>
      <c r="J440" s="70">
        <v>1</v>
      </c>
      <c r="K440" s="70">
        <v>24</v>
      </c>
      <c r="L440" s="70">
        <v>36</v>
      </c>
      <c r="M440" s="70">
        <v>48</v>
      </c>
      <c r="N440" s="70"/>
      <c r="O440" s="55">
        <f t="shared" si="44"/>
        <v>36</v>
      </c>
      <c r="P440" s="89" t="s">
        <v>22</v>
      </c>
      <c r="Q440" s="55" t="e">
        <f>J440*IF(I440="Diaria",#REF!,IF(I440="Quincenal",#REF!,IF(I440="Semestral",#REF!,IF(I440="Trimestral",#REF!,IF(I440="Cuatrimestral",#REF!,IF(I440="Semanal",#REF!,IF(I440="Mensual",#REF!,IF(I440="Anual",#REF!,0))))))))</f>
        <v>#REF!</v>
      </c>
      <c r="R440" s="55" t="e">
        <f t="shared" si="45"/>
        <v>#REF!</v>
      </c>
      <c r="S440" s="55" t="e">
        <f>IF(P440="Sí",#REF!,#REF!)</f>
        <v>#REF!</v>
      </c>
      <c r="T440" s="55" t="e">
        <f t="shared" si="46"/>
        <v>#REF!</v>
      </c>
      <c r="U440" s="55" t="e">
        <f>C_ODM9[[#This Row],[Plazas]]/$W$10</f>
        <v>#REF!</v>
      </c>
    </row>
    <row r="441" spans="1:21" ht="100" hidden="1" x14ac:dyDescent="0.2">
      <c r="A441" s="90" t="s">
        <v>389</v>
      </c>
      <c r="B441" s="52" t="s">
        <v>333</v>
      </c>
      <c r="C441" s="52" t="s">
        <v>390</v>
      </c>
      <c r="D441" s="52" t="s">
        <v>419</v>
      </c>
      <c r="E441" s="52" t="s">
        <v>442</v>
      </c>
      <c r="F441" s="50" t="s">
        <v>444</v>
      </c>
      <c r="G441" s="50" t="s">
        <v>422</v>
      </c>
      <c r="H441" s="52" t="s">
        <v>39</v>
      </c>
      <c r="I441" s="55" t="s">
        <v>114</v>
      </c>
      <c r="J441" s="70">
        <v>1</v>
      </c>
      <c r="K441" s="70">
        <v>36</v>
      </c>
      <c r="L441" s="70">
        <v>48</v>
      </c>
      <c r="M441" s="70">
        <v>50</v>
      </c>
      <c r="N441" s="70"/>
      <c r="O441" s="55">
        <f t="shared" si="44"/>
        <v>46.333333333333336</v>
      </c>
      <c r="P441" s="89" t="s">
        <v>22</v>
      </c>
      <c r="Q441" s="55" t="e">
        <f>J441*IF(I441="Diaria",#REF!,IF(I441="Quincenal",#REF!,IF(I441="Semestral",#REF!,IF(I441="Trimestral",#REF!,IF(I441="Cuatrimestral",#REF!,IF(I441="Semanal",#REF!,IF(I441="Mensual",#REF!,IF(I441="Anual",#REF!,0))))))))</f>
        <v>#REF!</v>
      </c>
      <c r="R441" s="55" t="e">
        <f t="shared" si="45"/>
        <v>#REF!</v>
      </c>
      <c r="S441" s="55" t="e">
        <f>IF(P441="Sí",#REF!,#REF!)</f>
        <v>#REF!</v>
      </c>
      <c r="T441" s="55" t="e">
        <f t="shared" si="46"/>
        <v>#REF!</v>
      </c>
      <c r="U441" s="55" t="e">
        <f>C_ODM9[[#This Row],[Plazas]]/$W$10</f>
        <v>#REF!</v>
      </c>
    </row>
    <row r="442" spans="1:21" ht="100" hidden="1" x14ac:dyDescent="0.2">
      <c r="A442" s="90" t="s">
        <v>389</v>
      </c>
      <c r="B442" s="52" t="s">
        <v>333</v>
      </c>
      <c r="C442" s="52" t="s">
        <v>390</v>
      </c>
      <c r="D442" s="52" t="s">
        <v>405</v>
      </c>
      <c r="E442" s="52" t="s">
        <v>442</v>
      </c>
      <c r="F442" s="50" t="s">
        <v>445</v>
      </c>
      <c r="G442" s="50" t="s">
        <v>422</v>
      </c>
      <c r="H442" s="52" t="s">
        <v>39</v>
      </c>
      <c r="I442" s="55" t="s">
        <v>114</v>
      </c>
      <c r="J442" s="70">
        <v>1</v>
      </c>
      <c r="K442" s="70">
        <v>24</v>
      </c>
      <c r="L442" s="70">
        <v>36</v>
      </c>
      <c r="M442" s="70">
        <v>48</v>
      </c>
      <c r="N442" s="70"/>
      <c r="O442" s="55">
        <f t="shared" si="44"/>
        <v>36</v>
      </c>
      <c r="P442" s="89" t="s">
        <v>22</v>
      </c>
      <c r="Q442" s="55" t="e">
        <f>J442*IF(I442="Diaria",#REF!,IF(I442="Quincenal",#REF!,IF(I442="Semestral",#REF!,IF(I442="Trimestral",#REF!,IF(I442="Cuatrimestral",#REF!,IF(I442="Semanal",#REF!,IF(I442="Mensual",#REF!,IF(I442="Anual",#REF!,0))))))))</f>
        <v>#REF!</v>
      </c>
      <c r="R442" s="55" t="e">
        <f t="shared" si="45"/>
        <v>#REF!</v>
      </c>
      <c r="S442" s="55" t="e">
        <f>IF(P442="Sí",#REF!,#REF!)</f>
        <v>#REF!</v>
      </c>
      <c r="T442" s="55" t="e">
        <f t="shared" si="46"/>
        <v>#REF!</v>
      </c>
      <c r="U442" s="55" t="e">
        <f>C_ODM9[[#This Row],[Plazas]]/$W$10</f>
        <v>#REF!</v>
      </c>
    </row>
    <row r="443" spans="1:21" ht="100" hidden="1" x14ac:dyDescent="0.2">
      <c r="A443" s="90" t="s">
        <v>389</v>
      </c>
      <c r="B443" s="52" t="s">
        <v>333</v>
      </c>
      <c r="C443" s="52" t="s">
        <v>390</v>
      </c>
      <c r="D443" s="52" t="s">
        <v>419</v>
      </c>
      <c r="E443" s="52" t="s">
        <v>442</v>
      </c>
      <c r="F443" s="50" t="s">
        <v>445</v>
      </c>
      <c r="G443" s="50" t="s">
        <v>422</v>
      </c>
      <c r="H443" s="52" t="s">
        <v>39</v>
      </c>
      <c r="I443" s="55" t="s">
        <v>114</v>
      </c>
      <c r="J443" s="70">
        <v>1</v>
      </c>
      <c r="K443" s="70">
        <v>36</v>
      </c>
      <c r="L443" s="70">
        <v>48</v>
      </c>
      <c r="M443" s="70">
        <v>50</v>
      </c>
      <c r="N443" s="70"/>
      <c r="O443" s="55">
        <f t="shared" si="44"/>
        <v>46.333333333333336</v>
      </c>
      <c r="P443" s="89" t="s">
        <v>22</v>
      </c>
      <c r="Q443" s="55" t="e">
        <f>J443*IF(I443="Diaria",#REF!,IF(I443="Quincenal",#REF!,IF(I443="Semestral",#REF!,IF(I443="Trimestral",#REF!,IF(I443="Cuatrimestral",#REF!,IF(I443="Semanal",#REF!,IF(I443="Mensual",#REF!,IF(I443="Anual",#REF!,0))))))))</f>
        <v>#REF!</v>
      </c>
      <c r="R443" s="55" t="e">
        <f t="shared" si="45"/>
        <v>#REF!</v>
      </c>
      <c r="S443" s="55" t="e">
        <f>IF(P443="Sí",#REF!,#REF!)</f>
        <v>#REF!</v>
      </c>
      <c r="T443" s="55" t="e">
        <f t="shared" si="46"/>
        <v>#REF!</v>
      </c>
      <c r="U443" s="55" t="e">
        <f>C_ODM9[[#This Row],[Plazas]]/$W$10</f>
        <v>#REF!</v>
      </c>
    </row>
    <row r="444" spans="1:21" ht="100" hidden="1" x14ac:dyDescent="0.2">
      <c r="A444" s="90" t="s">
        <v>389</v>
      </c>
      <c r="B444" s="52" t="s">
        <v>333</v>
      </c>
      <c r="C444" s="52" t="s">
        <v>390</v>
      </c>
      <c r="D444" s="52" t="s">
        <v>405</v>
      </c>
      <c r="E444" s="52" t="s">
        <v>446</v>
      </c>
      <c r="F444" s="50" t="s">
        <v>447</v>
      </c>
      <c r="G444" s="50" t="s">
        <v>393</v>
      </c>
      <c r="H444" s="52" t="s">
        <v>39</v>
      </c>
      <c r="I444" s="55" t="s">
        <v>114</v>
      </c>
      <c r="J444" s="70">
        <v>1</v>
      </c>
      <c r="K444" s="70">
        <v>8</v>
      </c>
      <c r="L444" s="70">
        <v>12</v>
      </c>
      <c r="M444" s="70">
        <v>24</v>
      </c>
      <c r="N444" s="70"/>
      <c r="O444" s="55">
        <f t="shared" si="44"/>
        <v>13.333333333333334</v>
      </c>
      <c r="P444" s="89" t="s">
        <v>22</v>
      </c>
      <c r="Q444" s="55" t="e">
        <f>J444*IF(I444="Diaria",#REF!,IF(I444="Quincenal",#REF!,IF(I444="Semestral",#REF!,IF(I444="Trimestral",#REF!,IF(I444="Cuatrimestral",#REF!,IF(I444="Semanal",#REF!,IF(I444="Mensual",#REF!,IF(I444="Anual",#REF!,0))))))))</f>
        <v>#REF!</v>
      </c>
      <c r="R444" s="55" t="e">
        <f t="shared" si="45"/>
        <v>#REF!</v>
      </c>
      <c r="S444" s="55" t="e">
        <f>IF(P444="Sí",#REF!,#REF!)</f>
        <v>#REF!</v>
      </c>
      <c r="T444" s="55" t="e">
        <f t="shared" si="46"/>
        <v>#REF!</v>
      </c>
      <c r="U444" s="55" t="e">
        <f>C_ODM9[[#This Row],[Plazas]]/$W$10</f>
        <v>#REF!</v>
      </c>
    </row>
    <row r="445" spans="1:21" ht="100" hidden="1" x14ac:dyDescent="0.2">
      <c r="A445" s="90" t="s">
        <v>389</v>
      </c>
      <c r="B445" s="52" t="s">
        <v>333</v>
      </c>
      <c r="C445" s="52" t="s">
        <v>390</v>
      </c>
      <c r="D445" s="52" t="s">
        <v>419</v>
      </c>
      <c r="E445" s="52" t="s">
        <v>446</v>
      </c>
      <c r="F445" s="50" t="s">
        <v>448</v>
      </c>
      <c r="G445" s="50" t="s">
        <v>422</v>
      </c>
      <c r="H445" s="52" t="s">
        <v>39</v>
      </c>
      <c r="I445" s="55" t="s">
        <v>114</v>
      </c>
      <c r="J445" s="70">
        <v>1</v>
      </c>
      <c r="K445" s="70">
        <v>12</v>
      </c>
      <c r="L445" s="70">
        <v>18</v>
      </c>
      <c r="M445" s="70">
        <v>36</v>
      </c>
      <c r="N445" s="70"/>
      <c r="O445" s="55">
        <f t="shared" si="44"/>
        <v>20</v>
      </c>
      <c r="P445" s="89" t="s">
        <v>22</v>
      </c>
      <c r="Q445" s="55" t="e">
        <f>J445*IF(I445="Diaria",#REF!,IF(I445="Quincenal",#REF!,IF(I445="Semestral",#REF!,IF(I445="Trimestral",#REF!,IF(I445="Cuatrimestral",#REF!,IF(I445="Semanal",#REF!,IF(I445="Mensual",#REF!,IF(I445="Anual",#REF!,0))))))))</f>
        <v>#REF!</v>
      </c>
      <c r="R445" s="55" t="e">
        <f t="shared" si="45"/>
        <v>#REF!</v>
      </c>
      <c r="S445" s="55" t="e">
        <f>IF(P445="Sí",#REF!,#REF!)</f>
        <v>#REF!</v>
      </c>
      <c r="T445" s="55" t="e">
        <f t="shared" si="46"/>
        <v>#REF!</v>
      </c>
      <c r="U445" s="55" t="e">
        <f>C_ODM9[[#This Row],[Plazas]]/$W$10</f>
        <v>#REF!</v>
      </c>
    </row>
    <row r="446" spans="1:21" ht="50" hidden="1" x14ac:dyDescent="0.2">
      <c r="A446" s="90" t="s">
        <v>389</v>
      </c>
      <c r="B446" s="52" t="s">
        <v>333</v>
      </c>
      <c r="C446" s="52" t="s">
        <v>390</v>
      </c>
      <c r="D446" s="52" t="s">
        <v>405</v>
      </c>
      <c r="E446" s="52" t="s">
        <v>449</v>
      </c>
      <c r="F446" s="50" t="s">
        <v>450</v>
      </c>
      <c r="G446" s="50" t="s">
        <v>393</v>
      </c>
      <c r="H446" s="52" t="s">
        <v>39</v>
      </c>
      <c r="I446" s="55" t="s">
        <v>114</v>
      </c>
      <c r="J446" s="70">
        <v>1</v>
      </c>
      <c r="K446" s="70">
        <v>8</v>
      </c>
      <c r="L446" s="70">
        <v>12</v>
      </c>
      <c r="M446" s="70">
        <v>48</v>
      </c>
      <c r="N446" s="70"/>
      <c r="O446" s="55">
        <f t="shared" si="44"/>
        <v>17.333333333333332</v>
      </c>
      <c r="P446" s="89" t="s">
        <v>22</v>
      </c>
      <c r="Q446" s="55" t="e">
        <f>J446*IF(I446="Diaria",#REF!,IF(I446="Quincenal",#REF!,IF(I446="Semestral",#REF!,IF(I446="Trimestral",#REF!,IF(I446="Cuatrimestral",#REF!,IF(I446="Semanal",#REF!,IF(I446="Mensual",#REF!,IF(I446="Anual",#REF!,0))))))))</f>
        <v>#REF!</v>
      </c>
      <c r="R446" s="55" t="e">
        <f t="shared" si="45"/>
        <v>#REF!</v>
      </c>
      <c r="S446" s="55" t="e">
        <f>IF(P446="Sí",#REF!,#REF!)</f>
        <v>#REF!</v>
      </c>
      <c r="T446" s="55" t="e">
        <f t="shared" si="46"/>
        <v>#REF!</v>
      </c>
      <c r="U446" s="55" t="e">
        <f>C_ODM9[[#This Row],[Plazas]]/$W$10</f>
        <v>#REF!</v>
      </c>
    </row>
    <row r="447" spans="1:21" ht="50" hidden="1" x14ac:dyDescent="0.2">
      <c r="A447" s="90" t="s">
        <v>389</v>
      </c>
      <c r="B447" s="52" t="s">
        <v>333</v>
      </c>
      <c r="C447" s="52" t="s">
        <v>390</v>
      </c>
      <c r="D447" s="52" t="s">
        <v>419</v>
      </c>
      <c r="E447" s="52" t="s">
        <v>449</v>
      </c>
      <c r="F447" s="50" t="s">
        <v>450</v>
      </c>
      <c r="G447" s="50" t="s">
        <v>393</v>
      </c>
      <c r="H447" s="52" t="s">
        <v>39</v>
      </c>
      <c r="I447" s="55" t="s">
        <v>114</v>
      </c>
      <c r="J447" s="70">
        <v>1</v>
      </c>
      <c r="K447" s="70">
        <v>16</v>
      </c>
      <c r="L447" s="70">
        <v>28</v>
      </c>
      <c r="M447" s="70">
        <v>72</v>
      </c>
      <c r="N447" s="70"/>
      <c r="O447" s="55">
        <f t="shared" si="44"/>
        <v>33.333333333333336</v>
      </c>
      <c r="P447" s="89" t="s">
        <v>22</v>
      </c>
      <c r="Q447" s="55" t="e">
        <f>J447*IF(I447="Diaria",#REF!,IF(I447="Quincenal",#REF!,IF(I447="Semestral",#REF!,IF(I447="Trimestral",#REF!,IF(I447="Cuatrimestral",#REF!,IF(I447="Semanal",#REF!,IF(I447="Mensual",#REF!,IF(I447="Anual",#REF!,0))))))))</f>
        <v>#REF!</v>
      </c>
      <c r="R447" s="55" t="e">
        <f t="shared" si="45"/>
        <v>#REF!</v>
      </c>
      <c r="S447" s="55" t="e">
        <f>IF(P447="Sí",#REF!,#REF!)</f>
        <v>#REF!</v>
      </c>
      <c r="T447" s="55" t="e">
        <f t="shared" si="46"/>
        <v>#REF!</v>
      </c>
      <c r="U447" s="55" t="e">
        <f>C_ODM9[[#This Row],[Plazas]]/$W$10</f>
        <v>#REF!</v>
      </c>
    </row>
    <row r="448" spans="1:21" ht="50" hidden="1" x14ac:dyDescent="0.2">
      <c r="A448" s="90" t="s">
        <v>389</v>
      </c>
      <c r="B448" s="52" t="s">
        <v>333</v>
      </c>
      <c r="C448" s="52" t="s">
        <v>390</v>
      </c>
      <c r="D448" s="52" t="s">
        <v>405</v>
      </c>
      <c r="E448" s="52" t="s">
        <v>451</v>
      </c>
      <c r="F448" s="50" t="s">
        <v>452</v>
      </c>
      <c r="G448" s="50" t="s">
        <v>393</v>
      </c>
      <c r="H448" s="52" t="s">
        <v>39</v>
      </c>
      <c r="I448" s="55" t="s">
        <v>40</v>
      </c>
      <c r="J448" s="70">
        <v>1</v>
      </c>
      <c r="K448" s="70">
        <v>4</v>
      </c>
      <c r="L448" s="70">
        <v>8</v>
      </c>
      <c r="M448" s="70">
        <v>10</v>
      </c>
      <c r="N448" s="70"/>
      <c r="O448" s="55">
        <f t="shared" si="44"/>
        <v>7.666666666666667</v>
      </c>
      <c r="P448" s="89" t="s">
        <v>22</v>
      </c>
      <c r="Q448" s="55" t="e">
        <f>J448*IF(I448="Diaria",#REF!,IF(I448="Quincenal",#REF!,IF(I448="Semestral",#REF!,IF(I448="Trimestral",#REF!,IF(I448="Cuatrimestral",#REF!,IF(I448="Semanal",#REF!,IF(I448="Mensual",#REF!,IF(I448="Anual",#REF!,0))))))))</f>
        <v>#REF!</v>
      </c>
      <c r="R448" s="55" t="e">
        <f t="shared" si="45"/>
        <v>#REF!</v>
      </c>
      <c r="S448" s="55" t="e">
        <f>IF(P448="Sí",#REF!,#REF!)</f>
        <v>#REF!</v>
      </c>
      <c r="T448" s="55" t="e">
        <f t="shared" si="46"/>
        <v>#REF!</v>
      </c>
      <c r="U448" s="55" t="e">
        <f>C_ODM9[[#This Row],[Plazas]]/$W$10</f>
        <v>#REF!</v>
      </c>
    </row>
    <row r="449" spans="1:21" ht="50" hidden="1" x14ac:dyDescent="0.2">
      <c r="A449" s="90" t="s">
        <v>389</v>
      </c>
      <c r="B449" s="52" t="s">
        <v>333</v>
      </c>
      <c r="C449" s="52" t="s">
        <v>390</v>
      </c>
      <c r="D449" s="52" t="s">
        <v>419</v>
      </c>
      <c r="E449" s="52" t="s">
        <v>451</v>
      </c>
      <c r="F449" s="50" t="s">
        <v>453</v>
      </c>
      <c r="G449" s="50" t="s">
        <v>422</v>
      </c>
      <c r="H449" s="52" t="s">
        <v>39</v>
      </c>
      <c r="I449" s="55" t="s">
        <v>40</v>
      </c>
      <c r="J449" s="70">
        <v>1</v>
      </c>
      <c r="K449" s="70">
        <v>6</v>
      </c>
      <c r="L449" s="70">
        <v>12</v>
      </c>
      <c r="M449" s="70">
        <v>16</v>
      </c>
      <c r="N449" s="70"/>
      <c r="O449" s="55">
        <f t="shared" si="44"/>
        <v>11.666666666666666</v>
      </c>
      <c r="P449" s="89" t="s">
        <v>22</v>
      </c>
      <c r="Q449" s="55" t="e">
        <f>J449*IF(I449="Diaria",#REF!,IF(I449="Quincenal",#REF!,IF(I449="Semestral",#REF!,IF(I449="Trimestral",#REF!,IF(I449="Cuatrimestral",#REF!,IF(I449="Semanal",#REF!,IF(I449="Mensual",#REF!,IF(I449="Anual",#REF!,0))))))))</f>
        <v>#REF!</v>
      </c>
      <c r="R449" s="55" t="e">
        <f t="shared" si="45"/>
        <v>#REF!</v>
      </c>
      <c r="S449" s="55" t="e">
        <f>IF(P449="Sí",#REF!,#REF!)</f>
        <v>#REF!</v>
      </c>
      <c r="T449" s="55" t="e">
        <f t="shared" si="46"/>
        <v>#REF!</v>
      </c>
      <c r="U449" s="55" t="e">
        <f>C_ODM9[[#This Row],[Plazas]]/$W$10</f>
        <v>#REF!</v>
      </c>
    </row>
    <row r="450" spans="1:21" ht="50" hidden="1" x14ac:dyDescent="0.2">
      <c r="A450" s="90" t="s">
        <v>389</v>
      </c>
      <c r="B450" s="52" t="s">
        <v>333</v>
      </c>
      <c r="C450" s="52" t="s">
        <v>390</v>
      </c>
      <c r="D450" s="52" t="s">
        <v>405</v>
      </c>
      <c r="E450" s="52" t="s">
        <v>454</v>
      </c>
      <c r="F450" s="50" t="s">
        <v>455</v>
      </c>
      <c r="G450" s="50" t="s">
        <v>393</v>
      </c>
      <c r="H450" s="52" t="s">
        <v>39</v>
      </c>
      <c r="I450" s="55" t="s">
        <v>44</v>
      </c>
      <c r="J450" s="70">
        <v>3</v>
      </c>
      <c r="K450" s="70">
        <v>36</v>
      </c>
      <c r="L450" s="70">
        <v>48</v>
      </c>
      <c r="M450" s="70">
        <v>80</v>
      </c>
      <c r="N450" s="70"/>
      <c r="O450" s="55">
        <f t="shared" si="44"/>
        <v>51.333333333333336</v>
      </c>
      <c r="P450" s="89" t="s">
        <v>22</v>
      </c>
      <c r="Q450" s="55" t="e">
        <f>J450*IF(I450="Diaria",#REF!,IF(I450="Quincenal",#REF!,IF(I450="Semestral",#REF!,IF(I450="Trimestral",#REF!,IF(I450="Cuatrimestral",#REF!,IF(I450="Semanal",#REF!,IF(I450="Mensual",#REF!,IF(I450="Anual",#REF!,0))))))))</f>
        <v>#REF!</v>
      </c>
      <c r="R450" s="55" t="e">
        <f t="shared" si="45"/>
        <v>#REF!</v>
      </c>
      <c r="S450" s="55" t="e">
        <f>IF(P450="Sí",#REF!,#REF!)</f>
        <v>#REF!</v>
      </c>
      <c r="T450" s="55" t="e">
        <f t="shared" si="46"/>
        <v>#REF!</v>
      </c>
      <c r="U450" s="55" t="e">
        <f>C_ODM9[[#This Row],[Plazas]]/$W$10</f>
        <v>#REF!</v>
      </c>
    </row>
    <row r="451" spans="1:21" ht="50" hidden="1" x14ac:dyDescent="0.2">
      <c r="A451" s="90" t="s">
        <v>389</v>
      </c>
      <c r="B451" s="52" t="s">
        <v>333</v>
      </c>
      <c r="C451" s="52" t="s">
        <v>390</v>
      </c>
      <c r="D451" s="52" t="s">
        <v>419</v>
      </c>
      <c r="E451" s="52" t="s">
        <v>454</v>
      </c>
      <c r="F451" s="50" t="s">
        <v>455</v>
      </c>
      <c r="G451" s="50" t="s">
        <v>422</v>
      </c>
      <c r="H451" s="52" t="s">
        <v>39</v>
      </c>
      <c r="I451" s="55" t="s">
        <v>44</v>
      </c>
      <c r="J451" s="70">
        <v>3</v>
      </c>
      <c r="K451" s="70">
        <v>48</v>
      </c>
      <c r="L451" s="70">
        <v>60</v>
      </c>
      <c r="M451" s="70">
        <v>90</v>
      </c>
      <c r="N451" s="70"/>
      <c r="O451" s="55">
        <f t="shared" si="44"/>
        <v>63</v>
      </c>
      <c r="P451" s="89" t="s">
        <v>22</v>
      </c>
      <c r="Q451" s="55" t="e">
        <f>J451*IF(I451="Diaria",#REF!,IF(I451="Quincenal",#REF!,IF(I451="Semestral",#REF!,IF(I451="Trimestral",#REF!,IF(I451="Cuatrimestral",#REF!,IF(I451="Semanal",#REF!,IF(I451="Mensual",#REF!,IF(I451="Anual",#REF!,0))))))))</f>
        <v>#REF!</v>
      </c>
      <c r="R451" s="55" t="e">
        <f t="shared" si="45"/>
        <v>#REF!</v>
      </c>
      <c r="S451" s="55" t="e">
        <f>IF(P451="Sí",#REF!,#REF!)</f>
        <v>#REF!</v>
      </c>
      <c r="T451" s="55" t="e">
        <f t="shared" si="46"/>
        <v>#REF!</v>
      </c>
      <c r="U451" s="55" t="e">
        <f>C_ODM9[[#This Row],[Plazas]]/$W$10</f>
        <v>#REF!</v>
      </c>
    </row>
    <row r="452" spans="1:21" ht="75" hidden="1" x14ac:dyDescent="0.2">
      <c r="A452" s="90" t="s">
        <v>456</v>
      </c>
      <c r="B452" s="52" t="s">
        <v>325</v>
      </c>
      <c r="C452" s="52" t="s">
        <v>390</v>
      </c>
      <c r="D452" s="52" t="s">
        <v>365</v>
      </c>
      <c r="E452" s="52" t="s">
        <v>457</v>
      </c>
      <c r="F452" s="50" t="s">
        <v>458</v>
      </c>
      <c r="G452" s="50" t="s">
        <v>459</v>
      </c>
      <c r="H452" s="52" t="s">
        <v>39</v>
      </c>
      <c r="I452" s="55" t="s">
        <v>114</v>
      </c>
      <c r="J452" s="70">
        <v>2</v>
      </c>
      <c r="K452" s="70">
        <v>1</v>
      </c>
      <c r="L452" s="70">
        <v>3</v>
      </c>
      <c r="M452" s="70">
        <v>6</v>
      </c>
      <c r="N452" s="70"/>
      <c r="O452" s="55">
        <f t="shared" si="44"/>
        <v>3.1666666666666665</v>
      </c>
      <c r="P452" s="89" t="s">
        <v>22</v>
      </c>
      <c r="Q452" s="55" t="e">
        <f>J452*IF(I452="Diaria",#REF!,IF(I452="Quincenal",#REF!,IF(I452="Semestral",#REF!,IF(I452="Trimestral",#REF!,IF(I452="Cuatrimestral",#REF!,IF(I452="Semanal",#REF!,IF(I452="Mensual",#REF!,IF(I452="Anual",#REF!,0))))))))</f>
        <v>#REF!</v>
      </c>
      <c r="R452" s="55" t="e">
        <f t="shared" si="45"/>
        <v>#REF!</v>
      </c>
      <c r="S452" s="55" t="e">
        <f>IF(P452="Sí",#REF!,#REF!)</f>
        <v>#REF!</v>
      </c>
      <c r="T452" s="55" t="e">
        <f t="shared" si="46"/>
        <v>#REF!</v>
      </c>
      <c r="U452" s="55" t="e">
        <f>C_ODM9[[#This Row],[Plazas]]/$W$10</f>
        <v>#REF!</v>
      </c>
    </row>
    <row r="453" spans="1:21" ht="75" hidden="1" x14ac:dyDescent="0.2">
      <c r="A453" s="90" t="s">
        <v>456</v>
      </c>
      <c r="B453" s="52" t="s">
        <v>325</v>
      </c>
      <c r="C453" s="52" t="s">
        <v>390</v>
      </c>
      <c r="D453" s="52" t="s">
        <v>365</v>
      </c>
      <c r="E453" s="52" t="s">
        <v>391</v>
      </c>
      <c r="F453" s="50" t="s">
        <v>460</v>
      </c>
      <c r="G453" s="50" t="s">
        <v>461</v>
      </c>
      <c r="H453" s="52" t="s">
        <v>39</v>
      </c>
      <c r="I453" s="55" t="s">
        <v>336</v>
      </c>
      <c r="J453" s="70">
        <v>1</v>
      </c>
      <c r="K453" s="70">
        <v>1</v>
      </c>
      <c r="L453" s="70">
        <v>3</v>
      </c>
      <c r="M453" s="70">
        <v>5</v>
      </c>
      <c r="N453" s="70"/>
      <c r="O453" s="55">
        <f t="shared" si="44"/>
        <v>3</v>
      </c>
      <c r="P453" s="89" t="s">
        <v>22</v>
      </c>
      <c r="Q453" s="55" t="e">
        <f>J453*IF(I453="Diaria",#REF!,IF(I453="Quincenal",#REF!,IF(I453="Semestral",#REF!,IF(I453="Trimestral",#REF!,IF(I453="Cuatrimestral",#REF!,IF(I453="Semanal",#REF!,IF(I453="Mensual",#REF!,IF(I453="Anual",#REF!,0))))))))</f>
        <v>#REF!</v>
      </c>
      <c r="R453" s="55" t="e">
        <f t="shared" si="45"/>
        <v>#REF!</v>
      </c>
      <c r="S453" s="55" t="e">
        <f>IF(P453="Sí",#REF!,#REF!)</f>
        <v>#REF!</v>
      </c>
      <c r="T453" s="55" t="e">
        <f t="shared" si="46"/>
        <v>#REF!</v>
      </c>
      <c r="U453" s="55" t="e">
        <f>C_ODM9[[#This Row],[Plazas]]/$W$10</f>
        <v>#REF!</v>
      </c>
    </row>
    <row r="454" spans="1:21" ht="75" hidden="1" x14ac:dyDescent="0.2">
      <c r="A454" s="90" t="s">
        <v>456</v>
      </c>
      <c r="B454" s="52" t="s">
        <v>325</v>
      </c>
      <c r="C454" s="52" t="s">
        <v>390</v>
      </c>
      <c r="D454" s="52" t="s">
        <v>365</v>
      </c>
      <c r="E454" s="52" t="s">
        <v>366</v>
      </c>
      <c r="F454" s="50" t="s">
        <v>386</v>
      </c>
      <c r="G454" s="50" t="s">
        <v>387</v>
      </c>
      <c r="H454" s="52" t="s">
        <v>39</v>
      </c>
      <c r="I454" s="55" t="s">
        <v>114</v>
      </c>
      <c r="J454" s="70">
        <v>2</v>
      </c>
      <c r="K454" s="70">
        <v>1</v>
      </c>
      <c r="L454" s="70">
        <v>3</v>
      </c>
      <c r="M454" s="70">
        <v>5</v>
      </c>
      <c r="N454" s="70"/>
      <c r="O454" s="55">
        <f t="shared" si="44"/>
        <v>3</v>
      </c>
      <c r="P454" s="89" t="s">
        <v>22</v>
      </c>
      <c r="Q454" s="55" t="e">
        <f>J454*IF(I454="Diaria",#REF!,IF(I454="Quincenal",#REF!,IF(I454="Semestral",#REF!,IF(I454="Trimestral",#REF!,IF(I454="Cuatrimestral",#REF!,IF(I454="Semanal",#REF!,IF(I454="Mensual",#REF!,IF(I454="Anual",#REF!,0))))))))</f>
        <v>#REF!</v>
      </c>
      <c r="R454" s="55" t="e">
        <f t="shared" si="45"/>
        <v>#REF!</v>
      </c>
      <c r="S454" s="55" t="e">
        <f>IF(P454="Sí",#REF!,#REF!)</f>
        <v>#REF!</v>
      </c>
      <c r="T454" s="55" t="e">
        <f t="shared" si="46"/>
        <v>#REF!</v>
      </c>
      <c r="U454" s="55" t="e">
        <f>C_ODM9[[#This Row],[Plazas]]/$W$10</f>
        <v>#REF!</v>
      </c>
    </row>
    <row r="455" spans="1:21" ht="75" hidden="1" x14ac:dyDescent="0.2">
      <c r="A455" s="90" t="s">
        <v>456</v>
      </c>
      <c r="B455" s="52" t="s">
        <v>325</v>
      </c>
      <c r="C455" s="52" t="s">
        <v>390</v>
      </c>
      <c r="D455" s="52" t="s">
        <v>365</v>
      </c>
      <c r="E455" s="52" t="s">
        <v>379</v>
      </c>
      <c r="F455" s="50" t="s">
        <v>462</v>
      </c>
      <c r="G455" s="50" t="s">
        <v>459</v>
      </c>
      <c r="H455" s="52" t="s">
        <v>39</v>
      </c>
      <c r="I455" s="55" t="s">
        <v>114</v>
      </c>
      <c r="J455" s="70">
        <v>2</v>
      </c>
      <c r="K455" s="70">
        <v>2</v>
      </c>
      <c r="L455" s="70">
        <v>4</v>
      </c>
      <c r="M455" s="70">
        <v>8</v>
      </c>
      <c r="N455" s="70"/>
      <c r="O455" s="55">
        <f t="shared" si="44"/>
        <v>4.333333333333333</v>
      </c>
      <c r="P455" s="89" t="s">
        <v>22</v>
      </c>
      <c r="Q455" s="55" t="e">
        <f>J455*IF(I455="Diaria",#REF!,IF(I455="Quincenal",#REF!,IF(I455="Semestral",#REF!,IF(I455="Trimestral",#REF!,IF(I455="Cuatrimestral",#REF!,IF(I455="Semanal",#REF!,IF(I455="Mensual",#REF!,IF(I455="Anual",#REF!,0))))))))</f>
        <v>#REF!</v>
      </c>
      <c r="R455" s="55" t="e">
        <f t="shared" si="45"/>
        <v>#REF!</v>
      </c>
      <c r="S455" s="55" t="e">
        <f>IF(P455="Sí",#REF!,#REF!)</f>
        <v>#REF!</v>
      </c>
      <c r="T455" s="55" t="e">
        <f t="shared" si="46"/>
        <v>#REF!</v>
      </c>
      <c r="U455" s="55" t="e">
        <f>C_ODM9[[#This Row],[Plazas]]/$W$10</f>
        <v>#REF!</v>
      </c>
    </row>
    <row r="456" spans="1:21" ht="75" hidden="1" x14ac:dyDescent="0.2">
      <c r="A456" s="90" t="s">
        <v>456</v>
      </c>
      <c r="B456" s="52" t="s">
        <v>325</v>
      </c>
      <c r="C456" s="52" t="s">
        <v>390</v>
      </c>
      <c r="D456" s="52" t="s">
        <v>365</v>
      </c>
      <c r="E456" s="52" t="s">
        <v>379</v>
      </c>
      <c r="F456" s="50" t="s">
        <v>388</v>
      </c>
      <c r="G456" s="50" t="s">
        <v>387</v>
      </c>
      <c r="H456" s="52" t="s">
        <v>39</v>
      </c>
      <c r="I456" s="55" t="s">
        <v>114</v>
      </c>
      <c r="J456" s="70">
        <v>2</v>
      </c>
      <c r="K456" s="70">
        <v>1</v>
      </c>
      <c r="L456" s="70">
        <v>3</v>
      </c>
      <c r="M456" s="70">
        <v>5</v>
      </c>
      <c r="N456" s="70"/>
      <c r="O456" s="55">
        <f t="shared" si="44"/>
        <v>3</v>
      </c>
      <c r="P456" s="89" t="s">
        <v>22</v>
      </c>
      <c r="Q456" s="55" t="e">
        <f>J456*IF(I456="Diaria",#REF!,IF(I456="Quincenal",#REF!,IF(I456="Semestral",#REF!,IF(I456="Trimestral",#REF!,IF(I456="Cuatrimestral",#REF!,IF(I456="Semanal",#REF!,IF(I456="Mensual",#REF!,IF(I456="Anual",#REF!,0))))))))</f>
        <v>#REF!</v>
      </c>
      <c r="R456" s="55" t="e">
        <f t="shared" si="45"/>
        <v>#REF!</v>
      </c>
      <c r="S456" s="55" t="e">
        <f>IF(P456="Sí",#REF!,#REF!)</f>
        <v>#REF!</v>
      </c>
      <c r="T456" s="55" t="e">
        <f t="shared" si="46"/>
        <v>#REF!</v>
      </c>
      <c r="U456" s="55" t="e">
        <f>C_ODM9[[#This Row],[Plazas]]/$W$10</f>
        <v>#REF!</v>
      </c>
    </row>
    <row r="457" spans="1:21" ht="75" hidden="1" x14ac:dyDescent="0.2">
      <c r="A457" s="90" t="s">
        <v>456</v>
      </c>
      <c r="B457" s="52" t="s">
        <v>325</v>
      </c>
      <c r="C457" s="52" t="s">
        <v>390</v>
      </c>
      <c r="D457" s="52" t="s">
        <v>365</v>
      </c>
      <c r="E457" s="52" t="s">
        <v>383</v>
      </c>
      <c r="F457" s="50" t="s">
        <v>463</v>
      </c>
      <c r="G457" s="50" t="s">
        <v>459</v>
      </c>
      <c r="H457" s="52" t="s">
        <v>39</v>
      </c>
      <c r="I457" s="55" t="s">
        <v>40</v>
      </c>
      <c r="J457" s="70">
        <v>1</v>
      </c>
      <c r="K457" s="70">
        <v>1</v>
      </c>
      <c r="L457" s="70">
        <v>2</v>
      </c>
      <c r="M457" s="70">
        <v>3</v>
      </c>
      <c r="N457" s="70"/>
      <c r="O457" s="55">
        <f t="shared" si="44"/>
        <v>2</v>
      </c>
      <c r="P457" s="89" t="s">
        <v>22</v>
      </c>
      <c r="Q457" s="55" t="e">
        <f>J457*IF(I457="Diaria",#REF!,IF(I457="Quincenal",#REF!,IF(I457="Semestral",#REF!,IF(I457="Trimestral",#REF!,IF(I457="Cuatrimestral",#REF!,IF(I457="Semanal",#REF!,IF(I457="Mensual",#REF!,IF(I457="Anual",#REF!,0))))))))</f>
        <v>#REF!</v>
      </c>
      <c r="R457" s="55" t="e">
        <f t="shared" si="45"/>
        <v>#REF!</v>
      </c>
      <c r="S457" s="55" t="e">
        <f>IF(P457="Sí",#REF!,#REF!)</f>
        <v>#REF!</v>
      </c>
      <c r="T457" s="55" t="e">
        <f t="shared" si="46"/>
        <v>#REF!</v>
      </c>
      <c r="U457" s="55" t="e">
        <f>C_ODM9[[#This Row],[Plazas]]/$W$10</f>
        <v>#REF!</v>
      </c>
    </row>
    <row r="458" spans="1:21" ht="75" hidden="1" x14ac:dyDescent="0.2">
      <c r="A458" s="90" t="s">
        <v>456</v>
      </c>
      <c r="B458" s="52" t="s">
        <v>325</v>
      </c>
      <c r="C458" s="52" t="s">
        <v>390</v>
      </c>
      <c r="D458" s="52" t="s">
        <v>365</v>
      </c>
      <c r="E458" s="52" t="s">
        <v>402</v>
      </c>
      <c r="F458" s="50" t="s">
        <v>464</v>
      </c>
      <c r="G458" s="50" t="s">
        <v>461</v>
      </c>
      <c r="H458" s="52" t="s">
        <v>39</v>
      </c>
      <c r="I458" s="55" t="s">
        <v>44</v>
      </c>
      <c r="J458" s="70">
        <v>1</v>
      </c>
      <c r="K458" s="70">
        <v>2</v>
      </c>
      <c r="L458" s="70">
        <v>5</v>
      </c>
      <c r="M458" s="70">
        <v>8</v>
      </c>
      <c r="N458" s="70"/>
      <c r="O458" s="55">
        <f t="shared" si="44"/>
        <v>5</v>
      </c>
      <c r="P458" s="89" t="s">
        <v>22</v>
      </c>
      <c r="Q458" s="55" t="e">
        <f>J458*IF(I458="Diaria",#REF!,IF(I458="Quincenal",#REF!,IF(I458="Semestral",#REF!,IF(I458="Trimestral",#REF!,IF(I458="Cuatrimestral",#REF!,IF(I458="Semanal",#REF!,IF(I458="Mensual",#REF!,IF(I458="Anual",#REF!,0))))))))</f>
        <v>#REF!</v>
      </c>
      <c r="R458" s="55" t="e">
        <f t="shared" si="45"/>
        <v>#REF!</v>
      </c>
      <c r="S458" s="55" t="e">
        <f>IF(P458="Sí",#REF!,#REF!)</f>
        <v>#REF!</v>
      </c>
      <c r="T458" s="55" t="e">
        <f t="shared" si="46"/>
        <v>#REF!</v>
      </c>
      <c r="U458" s="55" t="e">
        <f>C_ODM9[[#This Row],[Plazas]]/$W$10</f>
        <v>#REF!</v>
      </c>
    </row>
    <row r="459" spans="1:21" ht="75" hidden="1" x14ac:dyDescent="0.2">
      <c r="A459" s="90" t="s">
        <v>456</v>
      </c>
      <c r="B459" s="52" t="s">
        <v>325</v>
      </c>
      <c r="C459" s="52" t="s">
        <v>390</v>
      </c>
      <c r="D459" s="52" t="s">
        <v>465</v>
      </c>
      <c r="E459" s="52" t="s">
        <v>406</v>
      </c>
      <c r="F459" s="50" t="s">
        <v>466</v>
      </c>
      <c r="G459" s="50" t="s">
        <v>459</v>
      </c>
      <c r="H459" s="52" t="s">
        <v>39</v>
      </c>
      <c r="I459" s="55" t="s">
        <v>40</v>
      </c>
      <c r="J459" s="70">
        <v>3</v>
      </c>
      <c r="K459" s="70">
        <v>3</v>
      </c>
      <c r="L459" s="70">
        <v>6</v>
      </c>
      <c r="M459" s="70">
        <v>8</v>
      </c>
      <c r="N459" s="70"/>
      <c r="O459" s="55">
        <f t="shared" si="44"/>
        <v>5.833333333333333</v>
      </c>
      <c r="P459" s="89" t="s">
        <v>22</v>
      </c>
      <c r="Q459" s="55" t="e">
        <f>J459*IF(I459="Diaria",#REF!,IF(I459="Quincenal",#REF!,IF(I459="Semestral",#REF!,IF(I459="Trimestral",#REF!,IF(I459="Cuatrimestral",#REF!,IF(I459="Semanal",#REF!,IF(I459="Mensual",#REF!,IF(I459="Anual",#REF!,0))))))))</f>
        <v>#REF!</v>
      </c>
      <c r="R459" s="55" t="e">
        <f t="shared" si="45"/>
        <v>#REF!</v>
      </c>
      <c r="S459" s="55" t="e">
        <f>IF(P459="Sí",#REF!,#REF!)</f>
        <v>#REF!</v>
      </c>
      <c r="T459" s="55" t="e">
        <f t="shared" si="46"/>
        <v>#REF!</v>
      </c>
      <c r="U459" s="55" t="e">
        <f>C_ODM9[[#This Row],[Plazas]]/$W$10</f>
        <v>#REF!</v>
      </c>
    </row>
    <row r="460" spans="1:21" ht="75" hidden="1" x14ac:dyDescent="0.2">
      <c r="A460" s="90" t="s">
        <v>456</v>
      </c>
      <c r="B460" s="52" t="s">
        <v>325</v>
      </c>
      <c r="C460" s="52" t="s">
        <v>390</v>
      </c>
      <c r="D460" s="52" t="s">
        <v>465</v>
      </c>
      <c r="E460" s="52" t="s">
        <v>406</v>
      </c>
      <c r="F460" s="50" t="s">
        <v>467</v>
      </c>
      <c r="G460" s="50" t="s">
        <v>459</v>
      </c>
      <c r="H460" s="52" t="s">
        <v>39</v>
      </c>
      <c r="I460" s="55" t="s">
        <v>44</v>
      </c>
      <c r="J460" s="70">
        <v>1</v>
      </c>
      <c r="K460" s="70">
        <v>6</v>
      </c>
      <c r="L460" s="70">
        <v>8</v>
      </c>
      <c r="M460" s="70">
        <v>10</v>
      </c>
      <c r="N460" s="70"/>
      <c r="O460" s="55">
        <f t="shared" si="44"/>
        <v>8</v>
      </c>
      <c r="P460" s="89" t="s">
        <v>22</v>
      </c>
      <c r="Q460" s="55" t="e">
        <f>J460*IF(I460="Diaria",#REF!,IF(I460="Quincenal",#REF!,IF(I460="Semestral",#REF!,IF(I460="Trimestral",#REF!,IF(I460="Cuatrimestral",#REF!,IF(I460="Semanal",#REF!,IF(I460="Mensual",#REF!,IF(I460="Anual",#REF!,0))))))))</f>
        <v>#REF!</v>
      </c>
      <c r="R460" s="55" t="e">
        <f t="shared" si="45"/>
        <v>#REF!</v>
      </c>
      <c r="S460" s="55" t="e">
        <f>IF(P460="Sí",#REF!,#REF!)</f>
        <v>#REF!</v>
      </c>
      <c r="T460" s="55" t="e">
        <f t="shared" si="46"/>
        <v>#REF!</v>
      </c>
      <c r="U460" s="55" t="e">
        <f>C_ODM9[[#This Row],[Plazas]]/$W$10</f>
        <v>#REF!</v>
      </c>
    </row>
    <row r="461" spans="1:21" ht="75" hidden="1" x14ac:dyDescent="0.2">
      <c r="A461" s="90" t="s">
        <v>456</v>
      </c>
      <c r="B461" s="52" t="s">
        <v>325</v>
      </c>
      <c r="C461" s="52" t="s">
        <v>390</v>
      </c>
      <c r="D461" s="52" t="s">
        <v>465</v>
      </c>
      <c r="E461" s="52" t="s">
        <v>406</v>
      </c>
      <c r="F461" s="50" t="s">
        <v>468</v>
      </c>
      <c r="G461" s="50" t="s">
        <v>459</v>
      </c>
      <c r="H461" s="52" t="s">
        <v>39</v>
      </c>
      <c r="I461" s="55" t="s">
        <v>40</v>
      </c>
      <c r="J461" s="70">
        <v>1</v>
      </c>
      <c r="K461" s="70">
        <v>2</v>
      </c>
      <c r="L461" s="70">
        <v>4</v>
      </c>
      <c r="M461" s="70">
        <v>8</v>
      </c>
      <c r="N461" s="70"/>
      <c r="O461" s="55">
        <f t="shared" si="44"/>
        <v>4.333333333333333</v>
      </c>
      <c r="P461" s="89" t="s">
        <v>22</v>
      </c>
      <c r="Q461" s="55" t="e">
        <f>J461*IF(I461="Diaria",#REF!,IF(I461="Quincenal",#REF!,IF(I461="Semestral",#REF!,IF(I461="Trimestral",#REF!,IF(I461="Cuatrimestral",#REF!,IF(I461="Semanal",#REF!,IF(I461="Mensual",#REF!,IF(I461="Anual",#REF!,0))))))))</f>
        <v>#REF!</v>
      </c>
      <c r="R461" s="55" t="e">
        <f t="shared" si="45"/>
        <v>#REF!</v>
      </c>
      <c r="S461" s="55" t="e">
        <f>IF(P461="Sí",#REF!,#REF!)</f>
        <v>#REF!</v>
      </c>
      <c r="T461" s="55" t="e">
        <f t="shared" si="46"/>
        <v>#REF!</v>
      </c>
      <c r="U461" s="55" t="e">
        <f>C_ODM9[[#This Row],[Plazas]]/$W$10</f>
        <v>#REF!</v>
      </c>
    </row>
    <row r="462" spans="1:21" ht="75" hidden="1" x14ac:dyDescent="0.2">
      <c r="A462" s="90" t="s">
        <v>456</v>
      </c>
      <c r="B462" s="52" t="s">
        <v>325</v>
      </c>
      <c r="C462" s="52" t="s">
        <v>390</v>
      </c>
      <c r="D462" s="52" t="s">
        <v>465</v>
      </c>
      <c r="E462" s="52" t="s">
        <v>406</v>
      </c>
      <c r="F462" s="50" t="s">
        <v>469</v>
      </c>
      <c r="G462" s="50" t="s">
        <v>459</v>
      </c>
      <c r="H462" s="52" t="s">
        <v>39</v>
      </c>
      <c r="I462" s="55" t="s">
        <v>40</v>
      </c>
      <c r="J462" s="70">
        <v>1</v>
      </c>
      <c r="K462" s="70">
        <v>2</v>
      </c>
      <c r="L462" s="70">
        <v>4</v>
      </c>
      <c r="M462" s="70">
        <v>8</v>
      </c>
      <c r="N462" s="70"/>
      <c r="O462" s="55">
        <f t="shared" si="44"/>
        <v>4.333333333333333</v>
      </c>
      <c r="P462" s="89" t="s">
        <v>22</v>
      </c>
      <c r="Q462" s="55" t="e">
        <f>J462*IF(I462="Diaria",#REF!,IF(I462="Quincenal",#REF!,IF(I462="Semestral",#REF!,IF(I462="Trimestral",#REF!,IF(I462="Cuatrimestral",#REF!,IF(I462="Semanal",#REF!,IF(I462="Mensual",#REF!,IF(I462="Anual",#REF!,0))))))))</f>
        <v>#REF!</v>
      </c>
      <c r="R462" s="55" t="e">
        <f t="shared" si="45"/>
        <v>#REF!</v>
      </c>
      <c r="S462" s="55" t="e">
        <f>IF(P462="Sí",#REF!,#REF!)</f>
        <v>#REF!</v>
      </c>
      <c r="T462" s="55" t="e">
        <f t="shared" si="46"/>
        <v>#REF!</v>
      </c>
      <c r="U462" s="55" t="e">
        <f>C_ODM9[[#This Row],[Plazas]]/$W$10</f>
        <v>#REF!</v>
      </c>
    </row>
    <row r="463" spans="1:21" ht="75" hidden="1" x14ac:dyDescent="0.2">
      <c r="A463" s="90" t="s">
        <v>456</v>
      </c>
      <c r="B463" s="52" t="s">
        <v>325</v>
      </c>
      <c r="C463" s="52" t="s">
        <v>390</v>
      </c>
      <c r="D463" s="52" t="s">
        <v>465</v>
      </c>
      <c r="E463" s="52" t="s">
        <v>406</v>
      </c>
      <c r="F463" s="50" t="s">
        <v>470</v>
      </c>
      <c r="G463" s="50" t="s">
        <v>459</v>
      </c>
      <c r="H463" s="52" t="s">
        <v>39</v>
      </c>
      <c r="I463" s="55" t="s">
        <v>40</v>
      </c>
      <c r="J463" s="70">
        <v>1</v>
      </c>
      <c r="K463" s="70">
        <v>2</v>
      </c>
      <c r="L463" s="70">
        <v>4</v>
      </c>
      <c r="M463" s="70">
        <v>8</v>
      </c>
      <c r="N463" s="70"/>
      <c r="O463" s="55">
        <f t="shared" si="44"/>
        <v>4.333333333333333</v>
      </c>
      <c r="P463" s="89" t="s">
        <v>22</v>
      </c>
      <c r="Q463" s="55" t="e">
        <f>J463*IF(I463="Diaria",#REF!,IF(I463="Quincenal",#REF!,IF(I463="Semestral",#REF!,IF(I463="Trimestral",#REF!,IF(I463="Cuatrimestral",#REF!,IF(I463="Semanal",#REF!,IF(I463="Mensual",#REF!,IF(I463="Anual",#REF!,0))))))))</f>
        <v>#REF!</v>
      </c>
      <c r="R463" s="55" t="e">
        <f t="shared" si="45"/>
        <v>#REF!</v>
      </c>
      <c r="S463" s="55" t="e">
        <f>IF(P463="Sí",#REF!,#REF!)</f>
        <v>#REF!</v>
      </c>
      <c r="T463" s="55" t="e">
        <f t="shared" si="46"/>
        <v>#REF!</v>
      </c>
      <c r="U463" s="55" t="e">
        <f>C_ODM9[[#This Row],[Plazas]]/$W$10</f>
        <v>#REF!</v>
      </c>
    </row>
    <row r="464" spans="1:21" ht="75" hidden="1" x14ac:dyDescent="0.2">
      <c r="A464" s="90" t="s">
        <v>456</v>
      </c>
      <c r="B464" s="52" t="s">
        <v>325</v>
      </c>
      <c r="C464" s="52" t="s">
        <v>390</v>
      </c>
      <c r="D464" s="52" t="s">
        <v>465</v>
      </c>
      <c r="E464" s="52" t="s">
        <v>406</v>
      </c>
      <c r="F464" s="50" t="s">
        <v>471</v>
      </c>
      <c r="G464" s="50" t="s">
        <v>459</v>
      </c>
      <c r="H464" s="52" t="s">
        <v>39</v>
      </c>
      <c r="I464" s="55" t="s">
        <v>472</v>
      </c>
      <c r="J464" s="70">
        <v>1</v>
      </c>
      <c r="K464" s="70">
        <v>2</v>
      </c>
      <c r="L464" s="70">
        <v>4</v>
      </c>
      <c r="M464" s="70">
        <v>8</v>
      </c>
      <c r="N464" s="70"/>
      <c r="O464" s="55">
        <f t="shared" si="44"/>
        <v>4.333333333333333</v>
      </c>
      <c r="P464" s="89" t="s">
        <v>22</v>
      </c>
      <c r="Q464" s="55" t="e">
        <f>J464*IF(I464="Diaria",#REF!,IF(I464="Quincenal",#REF!,IF(I464="Semestral",#REF!,IF(I464="Trimestral",#REF!,IF(I464="Cuatrimestral",#REF!,IF(I464="Semanal",#REF!,IF(I464="Mensual",#REF!,IF(I464="Anual",#REF!,0))))))))</f>
        <v>#REF!</v>
      </c>
      <c r="R464" s="55" t="e">
        <f t="shared" si="45"/>
        <v>#REF!</v>
      </c>
      <c r="S464" s="55" t="e">
        <f>IF(P464="Sí",#REF!,#REF!)</f>
        <v>#REF!</v>
      </c>
      <c r="T464" s="55" t="e">
        <f t="shared" si="46"/>
        <v>#REF!</v>
      </c>
      <c r="U464" s="55" t="e">
        <f>C_ODM9[[#This Row],[Plazas]]/$W$10</f>
        <v>#REF!</v>
      </c>
    </row>
    <row r="465" spans="1:21" ht="75" hidden="1" x14ac:dyDescent="0.2">
      <c r="A465" s="90" t="s">
        <v>456</v>
      </c>
      <c r="B465" s="52" t="s">
        <v>325</v>
      </c>
      <c r="C465" s="52" t="s">
        <v>390</v>
      </c>
      <c r="D465" s="52" t="s">
        <v>465</v>
      </c>
      <c r="E465" s="52" t="s">
        <v>416</v>
      </c>
      <c r="F465" s="50" t="s">
        <v>473</v>
      </c>
      <c r="G465" s="50" t="s">
        <v>459</v>
      </c>
      <c r="H465" s="52" t="s">
        <v>39</v>
      </c>
      <c r="I465" s="55" t="s">
        <v>40</v>
      </c>
      <c r="J465" s="70">
        <v>2</v>
      </c>
      <c r="K465" s="70">
        <v>2</v>
      </c>
      <c r="L465" s="70">
        <v>4</v>
      </c>
      <c r="M465" s="70">
        <v>8</v>
      </c>
      <c r="N465" s="70"/>
      <c r="O465" s="55">
        <f t="shared" si="44"/>
        <v>4.333333333333333</v>
      </c>
      <c r="P465" s="89" t="s">
        <v>22</v>
      </c>
      <c r="Q465" s="55" t="e">
        <f>J465*IF(I465="Diaria",#REF!,IF(I465="Quincenal",#REF!,IF(I465="Semestral",#REF!,IF(I465="Trimestral",#REF!,IF(I465="Cuatrimestral",#REF!,IF(I465="Semanal",#REF!,IF(I465="Mensual",#REF!,IF(I465="Anual",#REF!,0))))))))</f>
        <v>#REF!</v>
      </c>
      <c r="R465" s="55" t="e">
        <f t="shared" si="45"/>
        <v>#REF!</v>
      </c>
      <c r="S465" s="55" t="e">
        <f>IF(P465="Sí",#REF!,#REF!)</f>
        <v>#REF!</v>
      </c>
      <c r="T465" s="55" t="e">
        <f t="shared" si="46"/>
        <v>#REF!</v>
      </c>
      <c r="U465" s="55" t="e">
        <f>C_ODM9[[#This Row],[Plazas]]/$W$10</f>
        <v>#REF!</v>
      </c>
    </row>
    <row r="466" spans="1:21" ht="75" hidden="1" x14ac:dyDescent="0.2">
      <c r="A466" s="90" t="s">
        <v>456</v>
      </c>
      <c r="B466" s="52" t="s">
        <v>325</v>
      </c>
      <c r="C466" s="52" t="s">
        <v>390</v>
      </c>
      <c r="D466" s="52" t="s">
        <v>465</v>
      </c>
      <c r="E466" s="52" t="s">
        <v>416</v>
      </c>
      <c r="F466" s="50" t="s">
        <v>474</v>
      </c>
      <c r="G466" s="50" t="s">
        <v>459</v>
      </c>
      <c r="H466" s="52" t="s">
        <v>39</v>
      </c>
      <c r="I466" s="55" t="s">
        <v>40</v>
      </c>
      <c r="J466" s="70">
        <v>1</v>
      </c>
      <c r="K466" s="70">
        <v>2</v>
      </c>
      <c r="L466" s="70">
        <v>4</v>
      </c>
      <c r="M466" s="70">
        <v>8</v>
      </c>
      <c r="N466" s="70"/>
      <c r="O466" s="55">
        <f t="shared" si="44"/>
        <v>4.333333333333333</v>
      </c>
      <c r="P466" s="89" t="s">
        <v>22</v>
      </c>
      <c r="Q466" s="55" t="e">
        <f>J466*IF(I466="Diaria",#REF!,IF(I466="Quincenal",#REF!,IF(I466="Semestral",#REF!,IF(I466="Trimestral",#REF!,IF(I466="Cuatrimestral",#REF!,IF(I466="Semanal",#REF!,IF(I466="Mensual",#REF!,IF(I466="Anual",#REF!,0))))))))</f>
        <v>#REF!</v>
      </c>
      <c r="R466" s="55" t="e">
        <f t="shared" si="45"/>
        <v>#REF!</v>
      </c>
      <c r="S466" s="55" t="e">
        <f>IF(P466="Sí",#REF!,#REF!)</f>
        <v>#REF!</v>
      </c>
      <c r="T466" s="55" t="e">
        <f t="shared" si="46"/>
        <v>#REF!</v>
      </c>
      <c r="U466" s="55" t="e">
        <f>C_ODM9[[#This Row],[Plazas]]/$W$10</f>
        <v>#REF!</v>
      </c>
    </row>
    <row r="467" spans="1:21" ht="75" hidden="1" x14ac:dyDescent="0.2">
      <c r="A467" s="90" t="s">
        <v>456</v>
      </c>
      <c r="B467" s="52" t="s">
        <v>325</v>
      </c>
      <c r="C467" s="52" t="s">
        <v>390</v>
      </c>
      <c r="D467" s="52" t="s">
        <v>465</v>
      </c>
      <c r="E467" s="52" t="s">
        <v>420</v>
      </c>
      <c r="F467" s="50" t="s">
        <v>475</v>
      </c>
      <c r="G467" s="50" t="s">
        <v>459</v>
      </c>
      <c r="H467" s="52" t="s">
        <v>39</v>
      </c>
      <c r="I467" s="55" t="s">
        <v>40</v>
      </c>
      <c r="J467" s="70">
        <v>2</v>
      </c>
      <c r="K467" s="70">
        <v>2</v>
      </c>
      <c r="L467" s="70">
        <v>4</v>
      </c>
      <c r="M467" s="70">
        <v>8</v>
      </c>
      <c r="N467" s="70"/>
      <c r="O467" s="55">
        <f t="shared" si="44"/>
        <v>4.333333333333333</v>
      </c>
      <c r="P467" s="89" t="s">
        <v>22</v>
      </c>
      <c r="Q467" s="55" t="e">
        <f>J467*IF(I467="Diaria",#REF!,IF(I467="Quincenal",#REF!,IF(I467="Semestral",#REF!,IF(I467="Trimestral",#REF!,IF(I467="Cuatrimestral",#REF!,IF(I467="Semanal",#REF!,IF(I467="Mensual",#REF!,IF(I467="Anual",#REF!,0))))))))</f>
        <v>#REF!</v>
      </c>
      <c r="R467" s="55" t="e">
        <f t="shared" si="45"/>
        <v>#REF!</v>
      </c>
      <c r="S467" s="55" t="e">
        <f>IF(P467="Sí",#REF!,#REF!)</f>
        <v>#REF!</v>
      </c>
      <c r="T467" s="55" t="e">
        <f t="shared" si="46"/>
        <v>#REF!</v>
      </c>
      <c r="U467" s="55" t="e">
        <f>C_ODM9[[#This Row],[Plazas]]/$W$10</f>
        <v>#REF!</v>
      </c>
    </row>
    <row r="468" spans="1:21" ht="75" hidden="1" x14ac:dyDescent="0.2">
      <c r="A468" s="90" t="s">
        <v>456</v>
      </c>
      <c r="B468" s="52" t="s">
        <v>325</v>
      </c>
      <c r="C468" s="52" t="s">
        <v>390</v>
      </c>
      <c r="D468" s="52" t="s">
        <v>465</v>
      </c>
      <c r="E468" s="52" t="s">
        <v>420</v>
      </c>
      <c r="F468" s="50" t="s">
        <v>476</v>
      </c>
      <c r="G468" s="50" t="s">
        <v>459</v>
      </c>
      <c r="H468" s="52" t="s">
        <v>39</v>
      </c>
      <c r="I468" s="55" t="s">
        <v>40</v>
      </c>
      <c r="J468" s="70">
        <v>1</v>
      </c>
      <c r="K468" s="70">
        <v>2</v>
      </c>
      <c r="L468" s="70">
        <v>4</v>
      </c>
      <c r="M468" s="70">
        <v>8</v>
      </c>
      <c r="N468" s="70"/>
      <c r="O468" s="55">
        <f t="shared" si="44"/>
        <v>4.333333333333333</v>
      </c>
      <c r="P468" s="89" t="s">
        <v>22</v>
      </c>
      <c r="Q468" s="55" t="e">
        <f>J468*IF(I468="Diaria",#REF!,IF(I468="Quincenal",#REF!,IF(I468="Semestral",#REF!,IF(I468="Trimestral",#REF!,IF(I468="Cuatrimestral",#REF!,IF(I468="Semanal",#REF!,IF(I468="Mensual",#REF!,IF(I468="Anual",#REF!,0))))))))</f>
        <v>#REF!</v>
      </c>
      <c r="R468" s="55" t="e">
        <f t="shared" si="45"/>
        <v>#REF!</v>
      </c>
      <c r="S468" s="55" t="e">
        <f>IF(P468="Sí",#REF!,#REF!)</f>
        <v>#REF!</v>
      </c>
      <c r="T468" s="55" t="e">
        <f t="shared" si="46"/>
        <v>#REF!</v>
      </c>
      <c r="U468" s="55" t="e">
        <f>C_ODM9[[#This Row],[Plazas]]/$W$10</f>
        <v>#REF!</v>
      </c>
    </row>
    <row r="469" spans="1:21" ht="75" hidden="1" x14ac:dyDescent="0.2">
      <c r="A469" s="90" t="s">
        <v>456</v>
      </c>
      <c r="B469" s="52" t="s">
        <v>325</v>
      </c>
      <c r="C469" s="52" t="s">
        <v>390</v>
      </c>
      <c r="D469" s="52" t="s">
        <v>465</v>
      </c>
      <c r="E469" s="52" t="s">
        <v>426</v>
      </c>
      <c r="F469" s="50" t="s">
        <v>477</v>
      </c>
      <c r="G469" s="50" t="s">
        <v>459</v>
      </c>
      <c r="H469" s="52" t="s">
        <v>39</v>
      </c>
      <c r="I469" s="55" t="s">
        <v>44</v>
      </c>
      <c r="J469" s="70">
        <v>1</v>
      </c>
      <c r="K469" s="70">
        <v>3</v>
      </c>
      <c r="L469" s="70">
        <v>5</v>
      </c>
      <c r="M469" s="70">
        <v>9</v>
      </c>
      <c r="N469" s="70"/>
      <c r="O469" s="55">
        <f t="shared" si="44"/>
        <v>5.333333333333333</v>
      </c>
      <c r="P469" s="89" t="s">
        <v>22</v>
      </c>
      <c r="Q469" s="55" t="e">
        <f>J469*IF(I469="Diaria",#REF!,IF(I469="Quincenal",#REF!,IF(I469="Semestral",#REF!,IF(I469="Trimestral",#REF!,IF(I469="Cuatrimestral",#REF!,IF(I469="Semanal",#REF!,IF(I469="Mensual",#REF!,IF(I469="Anual",#REF!,0))))))))</f>
        <v>#REF!</v>
      </c>
      <c r="R469" s="55" t="e">
        <f t="shared" si="45"/>
        <v>#REF!</v>
      </c>
      <c r="S469" s="55" t="e">
        <f>IF(P469="Sí",#REF!,#REF!)</f>
        <v>#REF!</v>
      </c>
      <c r="T469" s="55" t="e">
        <f t="shared" si="46"/>
        <v>#REF!</v>
      </c>
      <c r="U469" s="55" t="e">
        <f>C_ODM9[[#This Row],[Plazas]]/$W$10</f>
        <v>#REF!</v>
      </c>
    </row>
    <row r="470" spans="1:21" ht="75" hidden="1" x14ac:dyDescent="0.2">
      <c r="A470" s="90" t="s">
        <v>456</v>
      </c>
      <c r="B470" s="52" t="s">
        <v>325</v>
      </c>
      <c r="C470" s="52" t="s">
        <v>390</v>
      </c>
      <c r="D470" s="52" t="s">
        <v>465</v>
      </c>
      <c r="E470" s="52" t="s">
        <v>426</v>
      </c>
      <c r="F470" s="50" t="s">
        <v>478</v>
      </c>
      <c r="G470" s="50" t="s">
        <v>459</v>
      </c>
      <c r="H470" s="52" t="s">
        <v>39</v>
      </c>
      <c r="I470" s="55" t="s">
        <v>44</v>
      </c>
      <c r="J470" s="70">
        <v>1</v>
      </c>
      <c r="K470" s="70">
        <v>4</v>
      </c>
      <c r="L470" s="70">
        <v>8</v>
      </c>
      <c r="M470" s="70">
        <v>10</v>
      </c>
      <c r="N470" s="70"/>
      <c r="O470" s="55">
        <f t="shared" si="44"/>
        <v>7.666666666666667</v>
      </c>
      <c r="P470" s="89" t="s">
        <v>22</v>
      </c>
      <c r="Q470" s="55" t="e">
        <f>J470*IF(I470="Diaria",#REF!,IF(I470="Quincenal",#REF!,IF(I470="Semestral",#REF!,IF(I470="Trimestral",#REF!,IF(I470="Cuatrimestral",#REF!,IF(I470="Semanal",#REF!,IF(I470="Mensual",#REF!,IF(I470="Anual",#REF!,0))))))))</f>
        <v>#REF!</v>
      </c>
      <c r="R470" s="55" t="e">
        <f t="shared" si="45"/>
        <v>#REF!</v>
      </c>
      <c r="S470" s="55" t="e">
        <f>IF(P470="Sí",#REF!,#REF!)</f>
        <v>#REF!</v>
      </c>
      <c r="T470" s="55" t="e">
        <f t="shared" si="46"/>
        <v>#REF!</v>
      </c>
      <c r="U470" s="55" t="e">
        <f>C_ODM9[[#This Row],[Plazas]]/$W$10</f>
        <v>#REF!</v>
      </c>
    </row>
    <row r="471" spans="1:21" ht="75" hidden="1" x14ac:dyDescent="0.2">
      <c r="A471" s="90" t="s">
        <v>456</v>
      </c>
      <c r="B471" s="52" t="s">
        <v>325</v>
      </c>
      <c r="C471" s="52" t="s">
        <v>390</v>
      </c>
      <c r="D471" s="52" t="s">
        <v>465</v>
      </c>
      <c r="E471" s="52" t="s">
        <v>428</v>
      </c>
      <c r="F471" s="50" t="s">
        <v>479</v>
      </c>
      <c r="G471" s="50" t="s">
        <v>459</v>
      </c>
      <c r="H471" s="52" t="s">
        <v>39</v>
      </c>
      <c r="I471" s="55" t="s">
        <v>336</v>
      </c>
      <c r="J471" s="70">
        <v>1</v>
      </c>
      <c r="K471" s="70">
        <v>2</v>
      </c>
      <c r="L471" s="70">
        <v>4</v>
      </c>
      <c r="M471" s="70">
        <v>8</v>
      </c>
      <c r="N471" s="70"/>
      <c r="O471" s="55">
        <f t="shared" si="44"/>
        <v>4.333333333333333</v>
      </c>
      <c r="P471" s="89" t="s">
        <v>22</v>
      </c>
      <c r="Q471" s="55" t="e">
        <f>J471*IF(I471="Diaria",#REF!,IF(I471="Quincenal",#REF!,IF(I471="Semestral",#REF!,IF(I471="Trimestral",#REF!,IF(I471="Cuatrimestral",#REF!,IF(I471="Semanal",#REF!,IF(I471="Mensual",#REF!,IF(I471="Anual",#REF!,0))))))))</f>
        <v>#REF!</v>
      </c>
      <c r="R471" s="55" t="e">
        <f t="shared" si="45"/>
        <v>#REF!</v>
      </c>
      <c r="S471" s="55" t="e">
        <f>IF(P471="Sí",#REF!,#REF!)</f>
        <v>#REF!</v>
      </c>
      <c r="T471" s="55" t="e">
        <f t="shared" si="46"/>
        <v>#REF!</v>
      </c>
      <c r="U471" s="55" t="e">
        <f>C_ODM9[[#This Row],[Plazas]]/$W$10</f>
        <v>#REF!</v>
      </c>
    </row>
    <row r="472" spans="1:21" ht="75" hidden="1" x14ac:dyDescent="0.2">
      <c r="A472" s="90" t="s">
        <v>456</v>
      </c>
      <c r="B472" s="52" t="s">
        <v>325</v>
      </c>
      <c r="C472" s="52" t="s">
        <v>390</v>
      </c>
      <c r="D472" s="52" t="s">
        <v>465</v>
      </c>
      <c r="E472" s="52" t="s">
        <v>428</v>
      </c>
      <c r="F472" s="50" t="s">
        <v>480</v>
      </c>
      <c r="G472" s="50" t="s">
        <v>459</v>
      </c>
      <c r="H472" s="52" t="s">
        <v>39</v>
      </c>
      <c r="I472" s="55" t="s">
        <v>336</v>
      </c>
      <c r="J472" s="70">
        <v>2</v>
      </c>
      <c r="K472" s="70">
        <v>3</v>
      </c>
      <c r="L472" s="70">
        <v>5</v>
      </c>
      <c r="M472" s="70">
        <v>9</v>
      </c>
      <c r="N472" s="70"/>
      <c r="O472" s="55">
        <f t="shared" si="44"/>
        <v>5.333333333333333</v>
      </c>
      <c r="P472" s="89" t="s">
        <v>22</v>
      </c>
      <c r="Q472" s="55" t="e">
        <f>J472*IF(I472="Diaria",#REF!,IF(I472="Quincenal",#REF!,IF(I472="Semestral",#REF!,IF(I472="Trimestral",#REF!,IF(I472="Cuatrimestral",#REF!,IF(I472="Semanal",#REF!,IF(I472="Mensual",#REF!,IF(I472="Anual",#REF!,0))))))))</f>
        <v>#REF!</v>
      </c>
      <c r="R472" s="55" t="e">
        <f t="shared" si="45"/>
        <v>#REF!</v>
      </c>
      <c r="S472" s="55" t="e">
        <f>IF(P472="Sí",#REF!,#REF!)</f>
        <v>#REF!</v>
      </c>
      <c r="T472" s="55" t="e">
        <f t="shared" si="46"/>
        <v>#REF!</v>
      </c>
      <c r="U472" s="55" t="e">
        <f>C_ODM9[[#This Row],[Plazas]]/$W$10</f>
        <v>#REF!</v>
      </c>
    </row>
    <row r="473" spans="1:21" ht="75" hidden="1" x14ac:dyDescent="0.2">
      <c r="A473" s="90" t="s">
        <v>456</v>
      </c>
      <c r="B473" s="52" t="s">
        <v>325</v>
      </c>
      <c r="C473" s="52" t="s">
        <v>390</v>
      </c>
      <c r="D473" s="52" t="s">
        <v>465</v>
      </c>
      <c r="E473" s="52" t="s">
        <v>428</v>
      </c>
      <c r="F473" s="50" t="s">
        <v>481</v>
      </c>
      <c r="G473" s="50" t="s">
        <v>482</v>
      </c>
      <c r="H473" s="52" t="s">
        <v>39</v>
      </c>
      <c r="I473" s="55" t="s">
        <v>336</v>
      </c>
      <c r="J473" s="70">
        <v>1</v>
      </c>
      <c r="K473" s="70">
        <v>2</v>
      </c>
      <c r="L473" s="70">
        <v>4</v>
      </c>
      <c r="M473" s="70">
        <v>8</v>
      </c>
      <c r="N473" s="70"/>
      <c r="O473" s="55">
        <f t="shared" si="44"/>
        <v>4.333333333333333</v>
      </c>
      <c r="P473" s="89" t="s">
        <v>22</v>
      </c>
      <c r="Q473" s="55" t="e">
        <f>J473*IF(I473="Diaria",#REF!,IF(I473="Quincenal",#REF!,IF(I473="Semestral",#REF!,IF(I473="Trimestral",#REF!,IF(I473="Cuatrimestral",#REF!,IF(I473="Semanal",#REF!,IF(I473="Mensual",#REF!,IF(I473="Anual",#REF!,0))))))))</f>
        <v>#REF!</v>
      </c>
      <c r="R473" s="55" t="e">
        <f t="shared" si="45"/>
        <v>#REF!</v>
      </c>
      <c r="S473" s="55" t="e">
        <f>IF(P473="Sí",#REF!,#REF!)</f>
        <v>#REF!</v>
      </c>
      <c r="T473" s="55" t="e">
        <f t="shared" si="46"/>
        <v>#REF!</v>
      </c>
      <c r="U473" s="55" t="e">
        <f>C_ODM9[[#This Row],[Plazas]]/$W$10</f>
        <v>#REF!</v>
      </c>
    </row>
    <row r="474" spans="1:21" ht="75" hidden="1" x14ac:dyDescent="0.2">
      <c r="A474" s="90" t="s">
        <v>456</v>
      </c>
      <c r="B474" s="52" t="s">
        <v>325</v>
      </c>
      <c r="C474" s="52" t="s">
        <v>390</v>
      </c>
      <c r="D474" s="52" t="s">
        <v>465</v>
      </c>
      <c r="E474" s="52" t="s">
        <v>428</v>
      </c>
      <c r="F474" s="50" t="s">
        <v>483</v>
      </c>
      <c r="G474" s="50" t="s">
        <v>459</v>
      </c>
      <c r="H474" s="52" t="s">
        <v>39</v>
      </c>
      <c r="I474" s="55" t="s">
        <v>336</v>
      </c>
      <c r="J474" s="70">
        <v>2</v>
      </c>
      <c r="K474" s="70">
        <v>2</v>
      </c>
      <c r="L474" s="70">
        <v>4</v>
      </c>
      <c r="M474" s="70">
        <v>8</v>
      </c>
      <c r="N474" s="70"/>
      <c r="O474" s="55">
        <f t="shared" si="44"/>
        <v>4.333333333333333</v>
      </c>
      <c r="P474" s="89" t="s">
        <v>22</v>
      </c>
      <c r="Q474" s="55" t="e">
        <f>J474*IF(I474="Diaria",#REF!,IF(I474="Quincenal",#REF!,IF(I474="Semestral",#REF!,IF(I474="Trimestral",#REF!,IF(I474="Cuatrimestral",#REF!,IF(I474="Semanal",#REF!,IF(I474="Mensual",#REF!,IF(I474="Anual",#REF!,0))))))))</f>
        <v>#REF!</v>
      </c>
      <c r="R474" s="55" t="e">
        <f t="shared" si="45"/>
        <v>#REF!</v>
      </c>
      <c r="S474" s="55" t="e">
        <f>IF(P474="Sí",#REF!,#REF!)</f>
        <v>#REF!</v>
      </c>
      <c r="T474" s="55" t="e">
        <f t="shared" si="46"/>
        <v>#REF!</v>
      </c>
      <c r="U474" s="55" t="e">
        <f>C_ODM9[[#This Row],[Plazas]]/$W$10</f>
        <v>#REF!</v>
      </c>
    </row>
    <row r="475" spans="1:21" ht="75" hidden="1" x14ac:dyDescent="0.2">
      <c r="A475" s="90" t="s">
        <v>456</v>
      </c>
      <c r="B475" s="52" t="s">
        <v>325</v>
      </c>
      <c r="C475" s="52" t="s">
        <v>390</v>
      </c>
      <c r="D475" s="52" t="s">
        <v>465</v>
      </c>
      <c r="E475" s="52" t="s">
        <v>432</v>
      </c>
      <c r="F475" s="50" t="s">
        <v>484</v>
      </c>
      <c r="G475" s="50" t="s">
        <v>459</v>
      </c>
      <c r="H475" s="52" t="s">
        <v>39</v>
      </c>
      <c r="I475" s="55" t="s">
        <v>40</v>
      </c>
      <c r="J475" s="70">
        <v>3</v>
      </c>
      <c r="K475" s="70">
        <v>1</v>
      </c>
      <c r="L475" s="70">
        <v>3</v>
      </c>
      <c r="M475" s="70">
        <v>5</v>
      </c>
      <c r="N475" s="70"/>
      <c r="O475" s="55">
        <f t="shared" si="44"/>
        <v>3</v>
      </c>
      <c r="P475" s="89" t="s">
        <v>22</v>
      </c>
      <c r="Q475" s="55" t="e">
        <f>J475*IF(I475="Diaria",#REF!,IF(I475="Quincenal",#REF!,IF(I475="Semestral",#REF!,IF(I475="Trimestral",#REF!,IF(I475="Cuatrimestral",#REF!,IF(I475="Semanal",#REF!,IF(I475="Mensual",#REF!,IF(I475="Anual",#REF!,0))))))))</f>
        <v>#REF!</v>
      </c>
      <c r="R475" s="55" t="e">
        <f t="shared" si="45"/>
        <v>#REF!</v>
      </c>
      <c r="S475" s="55" t="e">
        <f>IF(P475="Sí",#REF!,#REF!)</f>
        <v>#REF!</v>
      </c>
      <c r="T475" s="55" t="e">
        <f t="shared" si="46"/>
        <v>#REF!</v>
      </c>
      <c r="U475" s="55" t="e">
        <f>C_ODM9[[#This Row],[Plazas]]/$W$10</f>
        <v>#REF!</v>
      </c>
    </row>
    <row r="476" spans="1:21" ht="75" hidden="1" x14ac:dyDescent="0.2">
      <c r="A476" s="90" t="s">
        <v>456</v>
      </c>
      <c r="B476" s="52" t="s">
        <v>325</v>
      </c>
      <c r="C476" s="52" t="s">
        <v>390</v>
      </c>
      <c r="D476" s="52" t="s">
        <v>465</v>
      </c>
      <c r="E476" s="52" t="s">
        <v>432</v>
      </c>
      <c r="F476" s="50" t="s">
        <v>485</v>
      </c>
      <c r="G476" s="50" t="s">
        <v>459</v>
      </c>
      <c r="H476" s="52" t="s">
        <v>39</v>
      </c>
      <c r="I476" s="55" t="s">
        <v>40</v>
      </c>
      <c r="J476" s="70">
        <v>1</v>
      </c>
      <c r="K476" s="70">
        <v>1</v>
      </c>
      <c r="L476" s="70">
        <v>3</v>
      </c>
      <c r="M476" s="70">
        <v>5</v>
      </c>
      <c r="N476" s="70"/>
      <c r="O476" s="55">
        <f t="shared" si="44"/>
        <v>3</v>
      </c>
      <c r="P476" s="89" t="s">
        <v>22</v>
      </c>
      <c r="Q476" s="55" t="e">
        <f>J476*IF(I476="Diaria",#REF!,IF(I476="Quincenal",#REF!,IF(I476="Semestral",#REF!,IF(I476="Trimestral",#REF!,IF(I476="Cuatrimestral",#REF!,IF(I476="Semanal",#REF!,IF(I476="Mensual",#REF!,IF(I476="Anual",#REF!,0))))))))</f>
        <v>#REF!</v>
      </c>
      <c r="R476" s="55" t="e">
        <f t="shared" si="45"/>
        <v>#REF!</v>
      </c>
      <c r="S476" s="55" t="e">
        <f>IF(P476="Sí",#REF!,#REF!)</f>
        <v>#REF!</v>
      </c>
      <c r="T476" s="55" t="e">
        <f t="shared" si="46"/>
        <v>#REF!</v>
      </c>
      <c r="U476" s="55" t="e">
        <f>C_ODM9[[#This Row],[Plazas]]/$W$10</f>
        <v>#REF!</v>
      </c>
    </row>
    <row r="477" spans="1:21" ht="75" hidden="1" x14ac:dyDescent="0.2">
      <c r="A477" s="90" t="s">
        <v>456</v>
      </c>
      <c r="B477" s="52" t="s">
        <v>325</v>
      </c>
      <c r="C477" s="52" t="s">
        <v>390</v>
      </c>
      <c r="D477" s="52" t="s">
        <v>465</v>
      </c>
      <c r="E477" s="52" t="s">
        <v>435</v>
      </c>
      <c r="F477" s="50" t="s">
        <v>486</v>
      </c>
      <c r="G477" s="50" t="s">
        <v>459</v>
      </c>
      <c r="H477" s="52" t="s">
        <v>39</v>
      </c>
      <c r="I477" s="55" t="s">
        <v>40</v>
      </c>
      <c r="J477" s="70">
        <v>3</v>
      </c>
      <c r="K477" s="70">
        <v>3</v>
      </c>
      <c r="L477" s="70">
        <v>6</v>
      </c>
      <c r="M477" s="70">
        <v>8</v>
      </c>
      <c r="N477" s="70"/>
      <c r="O477" s="55">
        <f t="shared" si="44"/>
        <v>5.833333333333333</v>
      </c>
      <c r="P477" s="89" t="s">
        <v>22</v>
      </c>
      <c r="Q477" s="55" t="e">
        <f>J477*IF(I477="Diaria",#REF!,IF(I477="Quincenal",#REF!,IF(I477="Semestral",#REF!,IF(I477="Trimestral",#REF!,IF(I477="Cuatrimestral",#REF!,IF(I477="Semanal",#REF!,IF(I477="Mensual",#REF!,IF(I477="Anual",#REF!,0))))))))</f>
        <v>#REF!</v>
      </c>
      <c r="R477" s="55" t="e">
        <f t="shared" si="45"/>
        <v>#REF!</v>
      </c>
      <c r="S477" s="55" t="e">
        <f>IF(P477="Sí",#REF!,#REF!)</f>
        <v>#REF!</v>
      </c>
      <c r="T477" s="55" t="e">
        <f t="shared" si="46"/>
        <v>#REF!</v>
      </c>
      <c r="U477" s="55" t="e">
        <f>C_ODM9[[#This Row],[Plazas]]/$W$10</f>
        <v>#REF!</v>
      </c>
    </row>
    <row r="478" spans="1:21" ht="75" hidden="1" x14ac:dyDescent="0.2">
      <c r="A478" s="90" t="s">
        <v>456</v>
      </c>
      <c r="B478" s="52" t="s">
        <v>325</v>
      </c>
      <c r="C478" s="52" t="s">
        <v>390</v>
      </c>
      <c r="D478" s="52" t="s">
        <v>465</v>
      </c>
      <c r="E478" s="52" t="s">
        <v>435</v>
      </c>
      <c r="F478" s="50" t="s">
        <v>487</v>
      </c>
      <c r="G478" s="50" t="s">
        <v>459</v>
      </c>
      <c r="H478" s="52" t="s">
        <v>39</v>
      </c>
      <c r="I478" s="55" t="s">
        <v>40</v>
      </c>
      <c r="J478" s="70">
        <v>3</v>
      </c>
      <c r="K478" s="70">
        <v>3</v>
      </c>
      <c r="L478" s="70">
        <v>8</v>
      </c>
      <c r="M478" s="70">
        <v>10</v>
      </c>
      <c r="N478" s="70"/>
      <c r="O478" s="55">
        <f t="shared" si="44"/>
        <v>7.5</v>
      </c>
      <c r="P478" s="89" t="s">
        <v>22</v>
      </c>
      <c r="Q478" s="55" t="e">
        <f>J478*IF(I478="Diaria",#REF!,IF(I478="Quincenal",#REF!,IF(I478="Semestral",#REF!,IF(I478="Trimestral",#REF!,IF(I478="Cuatrimestral",#REF!,IF(I478="Semanal",#REF!,IF(I478="Mensual",#REF!,IF(I478="Anual",#REF!,0))))))))</f>
        <v>#REF!</v>
      </c>
      <c r="R478" s="55" t="e">
        <f t="shared" si="45"/>
        <v>#REF!</v>
      </c>
      <c r="S478" s="55" t="e">
        <f>IF(P478="Sí",#REF!,#REF!)</f>
        <v>#REF!</v>
      </c>
      <c r="T478" s="55" t="e">
        <f t="shared" si="46"/>
        <v>#REF!</v>
      </c>
      <c r="U478" s="55" t="e">
        <f>C_ODM9[[#This Row],[Plazas]]/$W$10</f>
        <v>#REF!</v>
      </c>
    </row>
    <row r="479" spans="1:21" ht="75" hidden="1" x14ac:dyDescent="0.2">
      <c r="A479" s="90" t="s">
        <v>456</v>
      </c>
      <c r="B479" s="52" t="s">
        <v>325</v>
      </c>
      <c r="C479" s="52" t="s">
        <v>390</v>
      </c>
      <c r="D479" s="52" t="s">
        <v>465</v>
      </c>
      <c r="E479" s="52" t="s">
        <v>435</v>
      </c>
      <c r="F479" s="50" t="s">
        <v>488</v>
      </c>
      <c r="G479" s="50" t="s">
        <v>387</v>
      </c>
      <c r="H479" s="52" t="s">
        <v>39</v>
      </c>
      <c r="I479" s="55" t="s">
        <v>40</v>
      </c>
      <c r="J479" s="70">
        <v>3</v>
      </c>
      <c r="K479" s="70">
        <v>2</v>
      </c>
      <c r="L479" s="70">
        <v>5</v>
      </c>
      <c r="M479" s="70">
        <v>8</v>
      </c>
      <c r="N479" s="70"/>
      <c r="O479" s="55">
        <f t="shared" si="44"/>
        <v>5</v>
      </c>
      <c r="P479" s="89" t="s">
        <v>22</v>
      </c>
      <c r="Q479" s="55" t="e">
        <f>J479*IF(I479="Diaria",#REF!,IF(I479="Quincenal",#REF!,IF(I479="Semestral",#REF!,IF(I479="Trimestral",#REF!,IF(I479="Cuatrimestral",#REF!,IF(I479="Semanal",#REF!,IF(I479="Mensual",#REF!,IF(I479="Anual",#REF!,0))))))))</f>
        <v>#REF!</v>
      </c>
      <c r="R479" s="55" t="e">
        <f t="shared" si="45"/>
        <v>#REF!</v>
      </c>
      <c r="S479" s="55" t="e">
        <f>IF(P479="Sí",#REF!,#REF!)</f>
        <v>#REF!</v>
      </c>
      <c r="T479" s="55" t="e">
        <f t="shared" si="46"/>
        <v>#REF!</v>
      </c>
      <c r="U479" s="55" t="e">
        <f>C_ODM9[[#This Row],[Plazas]]/$W$10</f>
        <v>#REF!</v>
      </c>
    </row>
    <row r="480" spans="1:21" ht="75" hidden="1" x14ac:dyDescent="0.2">
      <c r="A480" s="90" t="s">
        <v>456</v>
      </c>
      <c r="B480" s="52" t="s">
        <v>325</v>
      </c>
      <c r="C480" s="52" t="s">
        <v>390</v>
      </c>
      <c r="D480" s="52" t="s">
        <v>465</v>
      </c>
      <c r="E480" s="52" t="s">
        <v>435</v>
      </c>
      <c r="F480" s="50" t="s">
        <v>489</v>
      </c>
      <c r="G480" s="50" t="s">
        <v>387</v>
      </c>
      <c r="H480" s="52" t="s">
        <v>39</v>
      </c>
      <c r="I480" s="55" t="s">
        <v>40</v>
      </c>
      <c r="J480" s="70">
        <v>3</v>
      </c>
      <c r="K480" s="70">
        <v>2</v>
      </c>
      <c r="L480" s="70">
        <v>5</v>
      </c>
      <c r="M480" s="70">
        <v>8</v>
      </c>
      <c r="N480" s="70"/>
      <c r="O480" s="55">
        <f t="shared" si="44"/>
        <v>5</v>
      </c>
      <c r="P480" s="89" t="s">
        <v>22</v>
      </c>
      <c r="Q480" s="55" t="e">
        <f>J480*IF(I480="Diaria",#REF!,IF(I480="Quincenal",#REF!,IF(I480="Semestral",#REF!,IF(I480="Trimestral",#REF!,IF(I480="Cuatrimestral",#REF!,IF(I480="Semanal",#REF!,IF(I480="Mensual",#REF!,IF(I480="Anual",#REF!,0))))))))</f>
        <v>#REF!</v>
      </c>
      <c r="R480" s="55" t="e">
        <f t="shared" si="45"/>
        <v>#REF!</v>
      </c>
      <c r="S480" s="55" t="e">
        <f>IF(P480="Sí",#REF!,#REF!)</f>
        <v>#REF!</v>
      </c>
      <c r="T480" s="55" t="e">
        <f t="shared" si="46"/>
        <v>#REF!</v>
      </c>
      <c r="U480" s="55" t="e">
        <f>C_ODM9[[#This Row],[Plazas]]/$W$10</f>
        <v>#REF!</v>
      </c>
    </row>
    <row r="481" spans="1:21" ht="75" hidden="1" x14ac:dyDescent="0.2">
      <c r="A481" s="90" t="s">
        <v>456</v>
      </c>
      <c r="B481" s="52" t="s">
        <v>325</v>
      </c>
      <c r="C481" s="52" t="s">
        <v>390</v>
      </c>
      <c r="D481" s="52" t="s">
        <v>465</v>
      </c>
      <c r="E481" s="52" t="s">
        <v>437</v>
      </c>
      <c r="F481" s="50" t="s">
        <v>490</v>
      </c>
      <c r="G481" s="50" t="s">
        <v>459</v>
      </c>
      <c r="H481" s="52" t="s">
        <v>39</v>
      </c>
      <c r="I481" s="55" t="s">
        <v>40</v>
      </c>
      <c r="J481" s="70">
        <v>1</v>
      </c>
      <c r="K481" s="70">
        <v>1</v>
      </c>
      <c r="L481" s="70">
        <v>3</v>
      </c>
      <c r="M481" s="70">
        <v>5</v>
      </c>
      <c r="N481" s="70"/>
      <c r="O481" s="55">
        <f t="shared" si="44"/>
        <v>3</v>
      </c>
      <c r="P481" s="89" t="s">
        <v>22</v>
      </c>
      <c r="Q481" s="55" t="e">
        <f>J481*IF(I481="Diaria",#REF!,IF(I481="Quincenal",#REF!,IF(I481="Semestral",#REF!,IF(I481="Trimestral",#REF!,IF(I481="Cuatrimestral",#REF!,IF(I481="Semanal",#REF!,IF(I481="Mensual",#REF!,IF(I481="Anual",#REF!,0))))))))</f>
        <v>#REF!</v>
      </c>
      <c r="R481" s="55" t="e">
        <f t="shared" si="45"/>
        <v>#REF!</v>
      </c>
      <c r="S481" s="55" t="e">
        <f>IF(P481="Sí",#REF!,#REF!)</f>
        <v>#REF!</v>
      </c>
      <c r="T481" s="55" t="e">
        <f t="shared" si="46"/>
        <v>#REF!</v>
      </c>
      <c r="U481" s="55" t="e">
        <f>C_ODM9[[#This Row],[Plazas]]/$W$10</f>
        <v>#REF!</v>
      </c>
    </row>
    <row r="482" spans="1:21" ht="75" hidden="1" x14ac:dyDescent="0.2">
      <c r="A482" s="90" t="s">
        <v>456</v>
      </c>
      <c r="B482" s="52" t="s">
        <v>325</v>
      </c>
      <c r="C482" s="52" t="s">
        <v>390</v>
      </c>
      <c r="D482" s="52" t="s">
        <v>465</v>
      </c>
      <c r="E482" s="52" t="s">
        <v>437</v>
      </c>
      <c r="F482" s="50" t="s">
        <v>491</v>
      </c>
      <c r="G482" s="50" t="s">
        <v>459</v>
      </c>
      <c r="H482" s="52" t="s">
        <v>39</v>
      </c>
      <c r="I482" s="55" t="s">
        <v>40</v>
      </c>
      <c r="J482" s="70">
        <v>1</v>
      </c>
      <c r="K482" s="70">
        <v>1</v>
      </c>
      <c r="L482" s="70">
        <v>3</v>
      </c>
      <c r="M482" s="70">
        <v>5</v>
      </c>
      <c r="N482" s="70"/>
      <c r="O482" s="55">
        <f t="shared" si="44"/>
        <v>3</v>
      </c>
      <c r="P482" s="89" t="s">
        <v>22</v>
      </c>
      <c r="Q482" s="55" t="e">
        <f>J482*IF(I482="Diaria",#REF!,IF(I482="Quincenal",#REF!,IF(I482="Semestral",#REF!,IF(I482="Trimestral",#REF!,IF(I482="Cuatrimestral",#REF!,IF(I482="Semanal",#REF!,IF(I482="Mensual",#REF!,IF(I482="Anual",#REF!,0))))))))</f>
        <v>#REF!</v>
      </c>
      <c r="R482" s="55" t="e">
        <f t="shared" si="45"/>
        <v>#REF!</v>
      </c>
      <c r="S482" s="55" t="e">
        <f>IF(P482="Sí",#REF!,#REF!)</f>
        <v>#REF!</v>
      </c>
      <c r="T482" s="55" t="e">
        <f t="shared" si="46"/>
        <v>#REF!</v>
      </c>
      <c r="U482" s="55" t="e">
        <f>C_ODM9[[#This Row],[Plazas]]/$W$10</f>
        <v>#REF!</v>
      </c>
    </row>
    <row r="483" spans="1:21" ht="75" hidden="1" x14ac:dyDescent="0.2">
      <c r="A483" s="90" t="s">
        <v>456</v>
      </c>
      <c r="B483" s="52" t="s">
        <v>325</v>
      </c>
      <c r="C483" s="52" t="s">
        <v>390</v>
      </c>
      <c r="D483" s="52" t="s">
        <v>465</v>
      </c>
      <c r="E483" s="52" t="s">
        <v>437</v>
      </c>
      <c r="F483" s="50" t="s">
        <v>492</v>
      </c>
      <c r="G483" s="50" t="s">
        <v>459</v>
      </c>
      <c r="H483" s="52" t="s">
        <v>39</v>
      </c>
      <c r="I483" s="55" t="s">
        <v>40</v>
      </c>
      <c r="J483" s="70">
        <v>1</v>
      </c>
      <c r="K483" s="70">
        <v>1</v>
      </c>
      <c r="L483" s="70">
        <v>3</v>
      </c>
      <c r="M483" s="70">
        <v>5</v>
      </c>
      <c r="N483" s="70"/>
      <c r="O483" s="55">
        <f t="shared" si="44"/>
        <v>3</v>
      </c>
      <c r="P483" s="89" t="s">
        <v>22</v>
      </c>
      <c r="Q483" s="55" t="e">
        <f>J483*IF(I483="Diaria",#REF!,IF(I483="Quincenal",#REF!,IF(I483="Semestral",#REF!,IF(I483="Trimestral",#REF!,IF(I483="Cuatrimestral",#REF!,IF(I483="Semanal",#REF!,IF(I483="Mensual",#REF!,IF(I483="Anual",#REF!,0))))))))</f>
        <v>#REF!</v>
      </c>
      <c r="R483" s="55" t="e">
        <f t="shared" si="45"/>
        <v>#REF!</v>
      </c>
      <c r="S483" s="55" t="e">
        <f>IF(P483="Sí",#REF!,#REF!)</f>
        <v>#REF!</v>
      </c>
      <c r="T483" s="55" t="e">
        <f t="shared" si="46"/>
        <v>#REF!</v>
      </c>
      <c r="U483" s="55" t="e">
        <f>C_ODM9[[#This Row],[Plazas]]/$W$10</f>
        <v>#REF!</v>
      </c>
    </row>
    <row r="484" spans="1:21" ht="75" hidden="1" x14ac:dyDescent="0.2">
      <c r="A484" s="90" t="s">
        <v>456</v>
      </c>
      <c r="B484" s="52" t="s">
        <v>325</v>
      </c>
      <c r="C484" s="52" t="s">
        <v>390</v>
      </c>
      <c r="D484" s="52" t="s">
        <v>465</v>
      </c>
      <c r="E484" s="52" t="s">
        <v>437</v>
      </c>
      <c r="F484" s="50" t="s">
        <v>493</v>
      </c>
      <c r="G484" s="50" t="s">
        <v>459</v>
      </c>
      <c r="H484" s="52" t="s">
        <v>39</v>
      </c>
      <c r="I484" s="55" t="s">
        <v>40</v>
      </c>
      <c r="J484" s="70">
        <v>1</v>
      </c>
      <c r="K484" s="70">
        <v>1</v>
      </c>
      <c r="L484" s="70">
        <v>3</v>
      </c>
      <c r="M484" s="70">
        <v>5</v>
      </c>
      <c r="N484" s="70"/>
      <c r="O484" s="55">
        <f t="shared" si="44"/>
        <v>3</v>
      </c>
      <c r="P484" s="89" t="s">
        <v>22</v>
      </c>
      <c r="Q484" s="55" t="e">
        <f>J484*IF(I484="Diaria",#REF!,IF(I484="Quincenal",#REF!,IF(I484="Semestral",#REF!,IF(I484="Trimestral",#REF!,IF(I484="Cuatrimestral",#REF!,IF(I484="Semanal",#REF!,IF(I484="Mensual",#REF!,IF(I484="Anual",#REF!,0))))))))</f>
        <v>#REF!</v>
      </c>
      <c r="R484" s="55" t="e">
        <f t="shared" si="45"/>
        <v>#REF!</v>
      </c>
      <c r="S484" s="55" t="e">
        <f>IF(P484="Sí",#REF!,#REF!)</f>
        <v>#REF!</v>
      </c>
      <c r="T484" s="55" t="e">
        <f t="shared" si="46"/>
        <v>#REF!</v>
      </c>
      <c r="U484" s="55" t="e">
        <f>C_ODM9[[#This Row],[Plazas]]/$W$10</f>
        <v>#REF!</v>
      </c>
    </row>
    <row r="485" spans="1:21" ht="75" hidden="1" x14ac:dyDescent="0.2">
      <c r="A485" s="90" t="s">
        <v>456</v>
      </c>
      <c r="B485" s="52" t="s">
        <v>325</v>
      </c>
      <c r="C485" s="52" t="s">
        <v>390</v>
      </c>
      <c r="D485" s="52" t="s">
        <v>465</v>
      </c>
      <c r="E485" s="52" t="s">
        <v>440</v>
      </c>
      <c r="F485" s="50" t="s">
        <v>441</v>
      </c>
      <c r="G485" s="50" t="s">
        <v>459</v>
      </c>
      <c r="H485" s="52" t="s">
        <v>39</v>
      </c>
      <c r="I485" s="55" t="s">
        <v>109</v>
      </c>
      <c r="J485" s="70">
        <v>3</v>
      </c>
      <c r="K485" s="70">
        <v>3</v>
      </c>
      <c r="L485" s="70">
        <v>8</v>
      </c>
      <c r="M485" s="70">
        <v>12</v>
      </c>
      <c r="N485" s="70"/>
      <c r="O485" s="55">
        <f t="shared" si="44"/>
        <v>7.833333333333333</v>
      </c>
      <c r="P485" s="89" t="s">
        <v>22</v>
      </c>
      <c r="Q485" s="55" t="e">
        <f>J485*IF(I485="Diaria",#REF!,IF(I485="Quincenal",#REF!,IF(I485="Semestral",#REF!,IF(I485="Trimestral",#REF!,IF(I485="Cuatrimestral",#REF!,IF(I485="Semanal",#REF!,IF(I485="Mensual",#REF!,IF(I485="Anual",#REF!,0))))))))</f>
        <v>#REF!</v>
      </c>
      <c r="R485" s="55" t="e">
        <f t="shared" si="45"/>
        <v>#REF!</v>
      </c>
      <c r="S485" s="55" t="e">
        <f>IF(P485="Sí",#REF!,#REF!)</f>
        <v>#REF!</v>
      </c>
      <c r="T485" s="55" t="e">
        <f t="shared" si="46"/>
        <v>#REF!</v>
      </c>
      <c r="U485" s="55" t="e">
        <f>C_ODM9[[#This Row],[Plazas]]/$W$10</f>
        <v>#REF!</v>
      </c>
    </row>
    <row r="486" spans="1:21" ht="75" hidden="1" x14ac:dyDescent="0.2">
      <c r="A486" s="90" t="s">
        <v>456</v>
      </c>
      <c r="B486" s="52" t="s">
        <v>325</v>
      </c>
      <c r="C486" s="52" t="s">
        <v>390</v>
      </c>
      <c r="D486" s="52" t="s">
        <v>465</v>
      </c>
      <c r="E486" s="52" t="s">
        <v>440</v>
      </c>
      <c r="F486" s="50" t="s">
        <v>494</v>
      </c>
      <c r="G486" s="50" t="s">
        <v>459</v>
      </c>
      <c r="H486" s="52" t="s">
        <v>39</v>
      </c>
      <c r="I486" s="55" t="s">
        <v>44</v>
      </c>
      <c r="J486" s="70">
        <v>2</v>
      </c>
      <c r="K486" s="70">
        <v>3</v>
      </c>
      <c r="L486" s="70">
        <v>10</v>
      </c>
      <c r="M486" s="70">
        <v>15</v>
      </c>
      <c r="N486" s="70"/>
      <c r="O486" s="55">
        <f t="shared" si="44"/>
        <v>9.6666666666666661</v>
      </c>
      <c r="P486" s="89" t="s">
        <v>22</v>
      </c>
      <c r="Q486" s="55" t="e">
        <f>J486*IF(I486="Diaria",#REF!,IF(I486="Quincenal",#REF!,IF(I486="Semestral",#REF!,IF(I486="Trimestral",#REF!,IF(I486="Cuatrimestral",#REF!,IF(I486="Semanal",#REF!,IF(I486="Mensual",#REF!,IF(I486="Anual",#REF!,0))))))))</f>
        <v>#REF!</v>
      </c>
      <c r="R486" s="55" t="e">
        <f t="shared" si="45"/>
        <v>#REF!</v>
      </c>
      <c r="S486" s="55" t="e">
        <f>IF(P486="Sí",#REF!,#REF!)</f>
        <v>#REF!</v>
      </c>
      <c r="T486" s="55" t="e">
        <f t="shared" si="46"/>
        <v>#REF!</v>
      </c>
      <c r="U486" s="55" t="e">
        <f>C_ODM9[[#This Row],[Plazas]]/$W$10</f>
        <v>#REF!</v>
      </c>
    </row>
    <row r="487" spans="1:21" ht="100" hidden="1" x14ac:dyDescent="0.2">
      <c r="A487" s="90" t="s">
        <v>456</v>
      </c>
      <c r="B487" s="52" t="s">
        <v>325</v>
      </c>
      <c r="C487" s="52" t="s">
        <v>390</v>
      </c>
      <c r="D487" s="52" t="s">
        <v>465</v>
      </c>
      <c r="E487" s="52" t="s">
        <v>446</v>
      </c>
      <c r="F487" s="50" t="s">
        <v>495</v>
      </c>
      <c r="G487" s="50" t="s">
        <v>459</v>
      </c>
      <c r="H487" s="52" t="s">
        <v>39</v>
      </c>
      <c r="I487" s="55" t="s">
        <v>44</v>
      </c>
      <c r="J487" s="70">
        <v>3</v>
      </c>
      <c r="K487" s="70">
        <v>1</v>
      </c>
      <c r="L487" s="70">
        <v>3</v>
      </c>
      <c r="M487" s="70">
        <v>5</v>
      </c>
      <c r="N487" s="70"/>
      <c r="O487" s="55">
        <f t="shared" si="44"/>
        <v>3</v>
      </c>
      <c r="P487" s="89" t="s">
        <v>22</v>
      </c>
      <c r="Q487" s="55" t="e">
        <f>J487*IF(I487="Diaria",#REF!,IF(I487="Quincenal",#REF!,IF(I487="Semestral",#REF!,IF(I487="Trimestral",#REF!,IF(I487="Cuatrimestral",#REF!,IF(I487="Semanal",#REF!,IF(I487="Mensual",#REF!,IF(I487="Anual",#REF!,0))))))))</f>
        <v>#REF!</v>
      </c>
      <c r="R487" s="55" t="e">
        <f t="shared" si="45"/>
        <v>#REF!</v>
      </c>
      <c r="S487" s="55" t="e">
        <f>IF(P487="Sí",#REF!,#REF!)</f>
        <v>#REF!</v>
      </c>
      <c r="T487" s="55" t="e">
        <f t="shared" si="46"/>
        <v>#REF!</v>
      </c>
      <c r="U487" s="55" t="e">
        <f>C_ODM9[[#This Row],[Plazas]]/$W$10</f>
        <v>#REF!</v>
      </c>
    </row>
    <row r="488" spans="1:21" ht="100" hidden="1" x14ac:dyDescent="0.2">
      <c r="A488" s="90" t="s">
        <v>456</v>
      </c>
      <c r="B488" s="52" t="s">
        <v>325</v>
      </c>
      <c r="C488" s="52" t="s">
        <v>390</v>
      </c>
      <c r="D488" s="52" t="s">
        <v>465</v>
      </c>
      <c r="E488" s="52" t="s">
        <v>446</v>
      </c>
      <c r="F488" s="50" t="s">
        <v>496</v>
      </c>
      <c r="G488" s="50" t="s">
        <v>459</v>
      </c>
      <c r="H488" s="52" t="s">
        <v>39</v>
      </c>
      <c r="I488" s="55" t="s">
        <v>44</v>
      </c>
      <c r="J488" s="70">
        <v>3</v>
      </c>
      <c r="K488" s="70">
        <v>1</v>
      </c>
      <c r="L488" s="70">
        <v>3</v>
      </c>
      <c r="M488" s="70">
        <v>5</v>
      </c>
      <c r="N488" s="70"/>
      <c r="O488" s="55">
        <f t="shared" si="44"/>
        <v>3</v>
      </c>
      <c r="P488" s="89" t="s">
        <v>22</v>
      </c>
      <c r="Q488" s="55" t="e">
        <f>J488*IF(I488="Diaria",#REF!,IF(I488="Quincenal",#REF!,IF(I488="Semestral",#REF!,IF(I488="Trimestral",#REF!,IF(I488="Cuatrimestral",#REF!,IF(I488="Semanal",#REF!,IF(I488="Mensual",#REF!,IF(I488="Anual",#REF!,0))))))))</f>
        <v>#REF!</v>
      </c>
      <c r="R488" s="55" t="e">
        <f t="shared" si="45"/>
        <v>#REF!</v>
      </c>
      <c r="S488" s="55" t="e">
        <f>IF(P488="Sí",#REF!,#REF!)</f>
        <v>#REF!</v>
      </c>
      <c r="T488" s="55" t="e">
        <f t="shared" si="46"/>
        <v>#REF!</v>
      </c>
      <c r="U488" s="55" t="e">
        <f>C_ODM9[[#This Row],[Plazas]]/$W$10</f>
        <v>#REF!</v>
      </c>
    </row>
    <row r="489" spans="1:21" ht="75" hidden="1" x14ac:dyDescent="0.2">
      <c r="A489" s="90" t="s">
        <v>456</v>
      </c>
      <c r="B489" s="52" t="s">
        <v>325</v>
      </c>
      <c r="C489" s="52" t="s">
        <v>390</v>
      </c>
      <c r="D489" s="52" t="s">
        <v>465</v>
      </c>
      <c r="E489" s="52" t="s">
        <v>449</v>
      </c>
      <c r="F489" s="50" t="s">
        <v>497</v>
      </c>
      <c r="G489" s="50" t="s">
        <v>459</v>
      </c>
      <c r="H489" s="52" t="s">
        <v>39</v>
      </c>
      <c r="I489" s="55" t="s">
        <v>44</v>
      </c>
      <c r="J489" s="70">
        <v>3</v>
      </c>
      <c r="K489" s="70">
        <v>1</v>
      </c>
      <c r="L489" s="70">
        <v>3</v>
      </c>
      <c r="M489" s="70">
        <v>5</v>
      </c>
      <c r="N489" s="70"/>
      <c r="O489" s="55">
        <f t="shared" si="44"/>
        <v>3</v>
      </c>
      <c r="P489" s="89" t="s">
        <v>22</v>
      </c>
      <c r="Q489" s="55" t="e">
        <f>J489*IF(I489="Diaria",#REF!,IF(I489="Quincenal",#REF!,IF(I489="Semestral",#REF!,IF(I489="Trimestral",#REF!,IF(I489="Cuatrimestral",#REF!,IF(I489="Semanal",#REF!,IF(I489="Mensual",#REF!,IF(I489="Anual",#REF!,0))))))))</f>
        <v>#REF!</v>
      </c>
      <c r="R489" s="55" t="e">
        <f t="shared" si="45"/>
        <v>#REF!</v>
      </c>
      <c r="S489" s="55" t="e">
        <f>IF(P489="Sí",#REF!,#REF!)</f>
        <v>#REF!</v>
      </c>
      <c r="T489" s="55" t="e">
        <f t="shared" si="46"/>
        <v>#REF!</v>
      </c>
      <c r="U489" s="55" t="e">
        <f>C_ODM9[[#This Row],[Plazas]]/$W$10</f>
        <v>#REF!</v>
      </c>
    </row>
    <row r="490" spans="1:21" ht="75" hidden="1" x14ac:dyDescent="0.2">
      <c r="A490" s="90" t="s">
        <v>456</v>
      </c>
      <c r="B490" s="52" t="s">
        <v>325</v>
      </c>
      <c r="C490" s="52" t="s">
        <v>390</v>
      </c>
      <c r="D490" s="52" t="s">
        <v>465</v>
      </c>
      <c r="E490" s="52" t="s">
        <v>449</v>
      </c>
      <c r="F490" s="50" t="s">
        <v>498</v>
      </c>
      <c r="G490" s="50" t="s">
        <v>459</v>
      </c>
      <c r="H490" s="52" t="s">
        <v>39</v>
      </c>
      <c r="I490" s="55" t="s">
        <v>44</v>
      </c>
      <c r="J490" s="70">
        <v>3</v>
      </c>
      <c r="K490" s="70">
        <v>1</v>
      </c>
      <c r="L490" s="70">
        <v>3</v>
      </c>
      <c r="M490" s="70">
        <v>5</v>
      </c>
      <c r="N490" s="70"/>
      <c r="O490" s="55">
        <f t="shared" si="44"/>
        <v>3</v>
      </c>
      <c r="P490" s="89" t="s">
        <v>22</v>
      </c>
      <c r="Q490" s="55" t="e">
        <f>J490*IF(I490="Diaria",#REF!,IF(I490="Quincenal",#REF!,IF(I490="Semestral",#REF!,IF(I490="Trimestral",#REF!,IF(I490="Cuatrimestral",#REF!,IF(I490="Semanal",#REF!,IF(I490="Mensual",#REF!,IF(I490="Anual",#REF!,0))))))))</f>
        <v>#REF!</v>
      </c>
      <c r="R490" s="55" t="e">
        <f t="shared" si="45"/>
        <v>#REF!</v>
      </c>
      <c r="S490" s="55" t="e">
        <f>IF(P490="Sí",#REF!,#REF!)</f>
        <v>#REF!</v>
      </c>
      <c r="T490" s="55" t="e">
        <f t="shared" si="46"/>
        <v>#REF!</v>
      </c>
      <c r="U490" s="55" t="e">
        <f>C_ODM9[[#This Row],[Plazas]]/$W$10</f>
        <v>#REF!</v>
      </c>
    </row>
    <row r="491" spans="1:21" ht="75" hidden="1" x14ac:dyDescent="0.2">
      <c r="A491" s="90" t="s">
        <v>456</v>
      </c>
      <c r="B491" s="52" t="s">
        <v>325</v>
      </c>
      <c r="C491" s="52" t="s">
        <v>390</v>
      </c>
      <c r="D491" s="52" t="s">
        <v>465</v>
      </c>
      <c r="E491" s="52" t="s">
        <v>454</v>
      </c>
      <c r="F491" s="50" t="s">
        <v>499</v>
      </c>
      <c r="G491" s="50" t="s">
        <v>459</v>
      </c>
      <c r="H491" s="52" t="s">
        <v>39</v>
      </c>
      <c r="I491" s="55" t="s">
        <v>44</v>
      </c>
      <c r="J491" s="70">
        <v>3</v>
      </c>
      <c r="K491" s="70">
        <v>1</v>
      </c>
      <c r="L491" s="70">
        <v>3</v>
      </c>
      <c r="M491" s="70">
        <v>5</v>
      </c>
      <c r="N491" s="70"/>
      <c r="O491" s="55">
        <f t="shared" si="44"/>
        <v>3</v>
      </c>
      <c r="P491" s="89" t="s">
        <v>22</v>
      </c>
      <c r="Q491" s="55" t="e">
        <f>J491*IF(I491="Diaria",#REF!,IF(I491="Quincenal",#REF!,IF(I491="Semestral",#REF!,IF(I491="Trimestral",#REF!,IF(I491="Cuatrimestral",#REF!,IF(I491="Semanal",#REF!,IF(I491="Mensual",#REF!,IF(I491="Anual",#REF!,0))))))))</f>
        <v>#REF!</v>
      </c>
      <c r="R491" s="55" t="e">
        <f t="shared" si="45"/>
        <v>#REF!</v>
      </c>
      <c r="S491" s="55" t="e">
        <f>IF(P491="Sí",#REF!,#REF!)</f>
        <v>#REF!</v>
      </c>
      <c r="T491" s="55" t="e">
        <f t="shared" si="46"/>
        <v>#REF!</v>
      </c>
      <c r="U491" s="55" t="e">
        <f>C_ODM9[[#This Row],[Plazas]]/$W$10</f>
        <v>#REF!</v>
      </c>
    </row>
    <row r="492" spans="1:21" ht="75" hidden="1" x14ac:dyDescent="0.2">
      <c r="A492" s="90" t="s">
        <v>456</v>
      </c>
      <c r="B492" s="52" t="s">
        <v>325</v>
      </c>
      <c r="C492" s="52" t="s">
        <v>390</v>
      </c>
      <c r="D492" s="52" t="s">
        <v>465</v>
      </c>
      <c r="E492" s="52" t="s">
        <v>454</v>
      </c>
      <c r="F492" s="50" t="s">
        <v>500</v>
      </c>
      <c r="G492" s="50" t="s">
        <v>459</v>
      </c>
      <c r="H492" s="52" t="s">
        <v>39</v>
      </c>
      <c r="I492" s="55" t="s">
        <v>44</v>
      </c>
      <c r="J492" s="70">
        <v>1</v>
      </c>
      <c r="K492" s="70">
        <v>2</v>
      </c>
      <c r="L492" s="70">
        <v>4</v>
      </c>
      <c r="M492" s="70">
        <v>6</v>
      </c>
      <c r="N492" s="70"/>
      <c r="O492" s="55">
        <f t="shared" si="44"/>
        <v>4</v>
      </c>
      <c r="P492" s="89" t="s">
        <v>22</v>
      </c>
      <c r="Q492" s="55" t="e">
        <f>J492*IF(I492="Diaria",#REF!,IF(I492="Quincenal",#REF!,IF(I492="Semestral",#REF!,IF(I492="Trimestral",#REF!,IF(I492="Cuatrimestral",#REF!,IF(I492="Semanal",#REF!,IF(I492="Mensual",#REF!,IF(I492="Anual",#REF!,0))))))))</f>
        <v>#REF!</v>
      </c>
      <c r="R492" s="55" t="e">
        <f t="shared" si="45"/>
        <v>#REF!</v>
      </c>
      <c r="S492" s="55" t="e">
        <f>IF(P492="Sí",#REF!,#REF!)</f>
        <v>#REF!</v>
      </c>
      <c r="T492" s="55" t="e">
        <f t="shared" si="46"/>
        <v>#REF!</v>
      </c>
      <c r="U492" s="55" t="e">
        <f>C_ODM9[[#This Row],[Plazas]]/$W$10</f>
        <v>#REF!</v>
      </c>
    </row>
    <row r="493" spans="1:21" ht="50" hidden="1" x14ac:dyDescent="0.2">
      <c r="A493" s="90" t="s">
        <v>501</v>
      </c>
      <c r="B493" s="52" t="s">
        <v>333</v>
      </c>
      <c r="C493" s="52" t="s">
        <v>390</v>
      </c>
      <c r="D493" s="52" t="s">
        <v>365</v>
      </c>
      <c r="E493" s="52" t="s">
        <v>457</v>
      </c>
      <c r="F493" s="50" t="s">
        <v>502</v>
      </c>
      <c r="G493" s="50" t="s">
        <v>422</v>
      </c>
      <c r="H493" s="52" t="s">
        <v>39</v>
      </c>
      <c r="I493" s="55" t="s">
        <v>40</v>
      </c>
      <c r="J493" s="70">
        <v>1</v>
      </c>
      <c r="K493" s="70">
        <v>1</v>
      </c>
      <c r="L493" s="70">
        <v>2</v>
      </c>
      <c r="M493" s="70">
        <v>3</v>
      </c>
      <c r="N493" s="70"/>
      <c r="O493" s="55">
        <f t="shared" si="44"/>
        <v>2</v>
      </c>
      <c r="P493" s="89" t="s">
        <v>22</v>
      </c>
      <c r="Q493" s="55" t="e">
        <f>J493*IF(I493="Diaria",#REF!,IF(I493="Quincenal",#REF!,IF(I493="Semestral",#REF!,IF(I493="Trimestral",#REF!,IF(I493="Cuatrimestral",#REF!,IF(I493="Semanal",#REF!,IF(I493="Mensual",#REF!,IF(I493="Anual",#REF!,0))))))))</f>
        <v>#REF!</v>
      </c>
      <c r="R493" s="55" t="e">
        <f t="shared" si="45"/>
        <v>#REF!</v>
      </c>
      <c r="S493" s="55" t="e">
        <f>IF(P493="Sí",#REF!,#REF!)</f>
        <v>#REF!</v>
      </c>
      <c r="T493" s="55" t="e">
        <f t="shared" si="46"/>
        <v>#REF!</v>
      </c>
      <c r="U493" s="55" t="e">
        <f>C_ODM9[[#This Row],[Plazas]]/$W$10</f>
        <v>#REF!</v>
      </c>
    </row>
    <row r="494" spans="1:21" ht="50" hidden="1" x14ac:dyDescent="0.2">
      <c r="A494" s="90" t="s">
        <v>501</v>
      </c>
      <c r="B494" s="52" t="s">
        <v>335</v>
      </c>
      <c r="C494" s="52" t="s">
        <v>390</v>
      </c>
      <c r="D494" s="52" t="s">
        <v>365</v>
      </c>
      <c r="E494" s="52" t="s">
        <v>457</v>
      </c>
      <c r="F494" s="50" t="s">
        <v>503</v>
      </c>
      <c r="G494" s="50" t="s">
        <v>504</v>
      </c>
      <c r="H494" s="52" t="s">
        <v>39</v>
      </c>
      <c r="I494" s="55" t="s">
        <v>114</v>
      </c>
      <c r="J494" s="70">
        <v>2</v>
      </c>
      <c r="K494" s="70">
        <v>2</v>
      </c>
      <c r="L494" s="70">
        <v>5</v>
      </c>
      <c r="M494" s="70">
        <v>8</v>
      </c>
      <c r="N494" s="70"/>
      <c r="O494" s="55">
        <f t="shared" si="44"/>
        <v>5</v>
      </c>
      <c r="P494" s="89" t="s">
        <v>22</v>
      </c>
      <c r="Q494" s="55" t="e">
        <f>J494*IF(I494="Diaria",#REF!,IF(I494="Quincenal",#REF!,IF(I494="Semestral",#REF!,IF(I494="Trimestral",#REF!,IF(I494="Cuatrimestral",#REF!,IF(I494="Semanal",#REF!,IF(I494="Mensual",#REF!,IF(I494="Anual",#REF!,0))))))))</f>
        <v>#REF!</v>
      </c>
      <c r="R494" s="55" t="e">
        <f t="shared" si="45"/>
        <v>#REF!</v>
      </c>
      <c r="S494" s="55" t="e">
        <f>IF(P494="Sí",#REF!,#REF!)</f>
        <v>#REF!</v>
      </c>
      <c r="T494" s="55" t="e">
        <f t="shared" si="46"/>
        <v>#REF!</v>
      </c>
      <c r="U494" s="55" t="e">
        <f>C_ODM9[[#This Row],[Plazas]]/$W$10</f>
        <v>#REF!</v>
      </c>
    </row>
    <row r="495" spans="1:21" ht="50" hidden="1" x14ac:dyDescent="0.2">
      <c r="A495" s="90" t="s">
        <v>501</v>
      </c>
      <c r="B495" s="52" t="s">
        <v>335</v>
      </c>
      <c r="C495" s="52" t="s">
        <v>390</v>
      </c>
      <c r="D495" s="52" t="s">
        <v>365</v>
      </c>
      <c r="E495" s="52" t="s">
        <v>457</v>
      </c>
      <c r="F495" s="50" t="s">
        <v>458</v>
      </c>
      <c r="G495" s="50" t="s">
        <v>459</v>
      </c>
      <c r="H495" s="52" t="s">
        <v>39</v>
      </c>
      <c r="I495" s="55" t="s">
        <v>114</v>
      </c>
      <c r="J495" s="70">
        <v>2</v>
      </c>
      <c r="K495" s="70">
        <v>4</v>
      </c>
      <c r="L495" s="70">
        <v>8</v>
      </c>
      <c r="M495" s="70">
        <v>12</v>
      </c>
      <c r="N495" s="70"/>
      <c r="O495" s="55">
        <f t="shared" si="44"/>
        <v>8</v>
      </c>
      <c r="P495" s="89" t="s">
        <v>22</v>
      </c>
      <c r="Q495" s="55" t="e">
        <f>J495*IF(I495="Diaria",#REF!,IF(I495="Quincenal",#REF!,IF(I495="Semestral",#REF!,IF(I495="Trimestral",#REF!,IF(I495="Cuatrimestral",#REF!,IF(I495="Semanal",#REF!,IF(I495="Mensual",#REF!,IF(I495="Anual",#REF!,0))))))))</f>
        <v>#REF!</v>
      </c>
      <c r="R495" s="55" t="e">
        <f t="shared" si="45"/>
        <v>#REF!</v>
      </c>
      <c r="S495" s="55" t="e">
        <f>IF(P495="Sí",#REF!,#REF!)</f>
        <v>#REF!</v>
      </c>
      <c r="T495" s="55" t="e">
        <f t="shared" si="46"/>
        <v>#REF!</v>
      </c>
      <c r="U495" s="55" t="e">
        <f>C_ODM9[[#This Row],[Plazas]]/$W$10</f>
        <v>#REF!</v>
      </c>
    </row>
    <row r="496" spans="1:21" ht="50" hidden="1" x14ac:dyDescent="0.2">
      <c r="A496" s="90" t="s">
        <v>501</v>
      </c>
      <c r="B496" s="52" t="s">
        <v>333</v>
      </c>
      <c r="C496" s="52" t="s">
        <v>390</v>
      </c>
      <c r="D496" s="52" t="s">
        <v>365</v>
      </c>
      <c r="E496" s="52" t="s">
        <v>391</v>
      </c>
      <c r="F496" s="50" t="s">
        <v>392</v>
      </c>
      <c r="G496" s="50" t="s">
        <v>393</v>
      </c>
      <c r="H496" s="52" t="s">
        <v>39</v>
      </c>
      <c r="I496" s="55" t="s">
        <v>336</v>
      </c>
      <c r="J496" s="70">
        <v>1</v>
      </c>
      <c r="K496" s="70">
        <v>2</v>
      </c>
      <c r="L496" s="70">
        <v>5</v>
      </c>
      <c r="M496" s="70">
        <v>8</v>
      </c>
      <c r="N496" s="70"/>
      <c r="O496" s="55">
        <f t="shared" si="44"/>
        <v>5</v>
      </c>
      <c r="P496" s="89" t="s">
        <v>22</v>
      </c>
      <c r="Q496" s="55" t="e">
        <f>J496*IF(I496="Diaria",#REF!,IF(I496="Quincenal",#REF!,IF(I496="Semestral",#REF!,IF(I496="Trimestral",#REF!,IF(I496="Cuatrimestral",#REF!,IF(I496="Semanal",#REF!,IF(I496="Mensual",#REF!,IF(I496="Anual",#REF!,0))))))))</f>
        <v>#REF!</v>
      </c>
      <c r="R496" s="55" t="e">
        <f t="shared" si="45"/>
        <v>#REF!</v>
      </c>
      <c r="S496" s="55" t="e">
        <f>IF(P496="Sí",#REF!,#REF!)</f>
        <v>#REF!</v>
      </c>
      <c r="T496" s="55" t="e">
        <f t="shared" si="46"/>
        <v>#REF!</v>
      </c>
      <c r="U496" s="55" t="e">
        <f>C_ODM9[[#This Row],[Plazas]]/$W$10</f>
        <v>#REF!</v>
      </c>
    </row>
    <row r="497" spans="1:21" ht="50" hidden="1" x14ac:dyDescent="0.2">
      <c r="A497" s="90" t="s">
        <v>501</v>
      </c>
      <c r="B497" s="52" t="s">
        <v>335</v>
      </c>
      <c r="C497" s="52" t="s">
        <v>390</v>
      </c>
      <c r="D497" s="52" t="s">
        <v>365</v>
      </c>
      <c r="E497" s="52" t="s">
        <v>391</v>
      </c>
      <c r="F497" s="50" t="s">
        <v>460</v>
      </c>
      <c r="G497" s="50" t="s">
        <v>461</v>
      </c>
      <c r="H497" s="52" t="s">
        <v>39</v>
      </c>
      <c r="I497" s="55" t="s">
        <v>336</v>
      </c>
      <c r="J497" s="70">
        <v>1</v>
      </c>
      <c r="K497" s="70">
        <v>1</v>
      </c>
      <c r="L497" s="70">
        <v>3</v>
      </c>
      <c r="M497" s="70">
        <v>5</v>
      </c>
      <c r="N497" s="70"/>
      <c r="O497" s="55">
        <f t="shared" si="44"/>
        <v>3</v>
      </c>
      <c r="P497" s="89" t="s">
        <v>22</v>
      </c>
      <c r="Q497" s="55" t="e">
        <f>J497*IF(I497="Diaria",#REF!,IF(I497="Quincenal",#REF!,IF(I497="Semestral",#REF!,IF(I497="Trimestral",#REF!,IF(I497="Cuatrimestral",#REF!,IF(I497="Semanal",#REF!,IF(I497="Mensual",#REF!,IF(I497="Anual",#REF!,0))))))))</f>
        <v>#REF!</v>
      </c>
      <c r="R497" s="55" t="e">
        <f t="shared" si="45"/>
        <v>#REF!</v>
      </c>
      <c r="S497" s="55" t="e">
        <f>IF(P497="Sí",#REF!,#REF!)</f>
        <v>#REF!</v>
      </c>
      <c r="T497" s="55" t="e">
        <f t="shared" si="46"/>
        <v>#REF!</v>
      </c>
      <c r="U497" s="55" t="e">
        <f>C_ODM9[[#This Row],[Plazas]]/$W$10</f>
        <v>#REF!</v>
      </c>
    </row>
    <row r="498" spans="1:21" ht="75" hidden="1" x14ac:dyDescent="0.2">
      <c r="A498" s="90" t="s">
        <v>501</v>
      </c>
      <c r="B498" s="52" t="s">
        <v>335</v>
      </c>
      <c r="C498" s="52" t="s">
        <v>390</v>
      </c>
      <c r="D498" s="52" t="s">
        <v>365</v>
      </c>
      <c r="E498" s="52" t="s">
        <v>366</v>
      </c>
      <c r="F498" s="50" t="s">
        <v>505</v>
      </c>
      <c r="G498" s="50" t="s">
        <v>506</v>
      </c>
      <c r="H498" s="52" t="s">
        <v>39</v>
      </c>
      <c r="I498" s="55" t="s">
        <v>114</v>
      </c>
      <c r="J498" s="70">
        <v>2</v>
      </c>
      <c r="K498" s="70">
        <v>1</v>
      </c>
      <c r="L498" s="70">
        <v>1.5</v>
      </c>
      <c r="M498" s="70">
        <v>2</v>
      </c>
      <c r="N498" s="70"/>
      <c r="O498" s="55">
        <f t="shared" si="44"/>
        <v>1.5</v>
      </c>
      <c r="P498" s="89" t="s">
        <v>22</v>
      </c>
      <c r="Q498" s="55" t="e">
        <f>J498*IF(I498="Diaria",#REF!,IF(I498="Quincenal",#REF!,IF(I498="Semestral",#REF!,IF(I498="Trimestral",#REF!,IF(I498="Cuatrimestral",#REF!,IF(I498="Semanal",#REF!,IF(I498="Mensual",#REF!,IF(I498="Anual",#REF!,0))))))))</f>
        <v>#REF!</v>
      </c>
      <c r="R498" s="55" t="e">
        <f t="shared" si="45"/>
        <v>#REF!</v>
      </c>
      <c r="S498" s="55" t="e">
        <f>IF(P498="Sí",#REF!,#REF!)</f>
        <v>#REF!</v>
      </c>
      <c r="T498" s="55" t="e">
        <f t="shared" si="46"/>
        <v>#REF!</v>
      </c>
      <c r="U498" s="55" t="e">
        <f>C_ODM9[[#This Row],[Plazas]]/$W$10</f>
        <v>#REF!</v>
      </c>
    </row>
    <row r="499" spans="1:21" ht="75" hidden="1" x14ac:dyDescent="0.2">
      <c r="A499" s="90" t="s">
        <v>501</v>
      </c>
      <c r="B499" s="52" t="s">
        <v>333</v>
      </c>
      <c r="C499" s="52" t="s">
        <v>390</v>
      </c>
      <c r="D499" s="52" t="s">
        <v>365</v>
      </c>
      <c r="E499" s="52" t="s">
        <v>366</v>
      </c>
      <c r="F499" s="50" t="s">
        <v>367</v>
      </c>
      <c r="G499" s="50" t="s">
        <v>368</v>
      </c>
      <c r="H499" s="52" t="s">
        <v>39</v>
      </c>
      <c r="I499" s="55" t="s">
        <v>114</v>
      </c>
      <c r="J499" s="70">
        <v>2</v>
      </c>
      <c r="K499" s="70">
        <v>8</v>
      </c>
      <c r="L499" s="70">
        <v>12</v>
      </c>
      <c r="M499" s="70">
        <v>16</v>
      </c>
      <c r="N499" s="70"/>
      <c r="O499" s="55">
        <f t="shared" si="44"/>
        <v>12</v>
      </c>
      <c r="P499" s="89" t="s">
        <v>22</v>
      </c>
      <c r="Q499" s="55" t="e">
        <f>J499*IF(I499="Diaria",#REF!,IF(I499="Quincenal",#REF!,IF(I499="Semestral",#REF!,IF(I499="Trimestral",#REF!,IF(I499="Cuatrimestral",#REF!,IF(I499="Semanal",#REF!,IF(I499="Mensual",#REF!,IF(I499="Anual",#REF!,0))))))))</f>
        <v>#REF!</v>
      </c>
      <c r="R499" s="55" t="e">
        <f t="shared" si="45"/>
        <v>#REF!</v>
      </c>
      <c r="S499" s="55" t="e">
        <f>IF(P499="Sí",#REF!,#REF!)</f>
        <v>#REF!</v>
      </c>
      <c r="T499" s="55" t="e">
        <f t="shared" si="46"/>
        <v>#REF!</v>
      </c>
      <c r="U499" s="55" t="e">
        <f>C_ODM9[[#This Row],[Plazas]]/$W$10</f>
        <v>#REF!</v>
      </c>
    </row>
    <row r="500" spans="1:21" ht="75" hidden="1" x14ac:dyDescent="0.2">
      <c r="A500" s="90" t="s">
        <v>501</v>
      </c>
      <c r="B500" s="52" t="s">
        <v>335</v>
      </c>
      <c r="C500" s="52" t="s">
        <v>390</v>
      </c>
      <c r="D500" s="52" t="s">
        <v>365</v>
      </c>
      <c r="E500" s="52" t="s">
        <v>366</v>
      </c>
      <c r="F500" s="50" t="s">
        <v>386</v>
      </c>
      <c r="G500" s="50" t="s">
        <v>387</v>
      </c>
      <c r="H500" s="52" t="s">
        <v>39</v>
      </c>
      <c r="I500" s="55" t="s">
        <v>114</v>
      </c>
      <c r="J500" s="70">
        <v>2</v>
      </c>
      <c r="K500" s="70">
        <v>2</v>
      </c>
      <c r="L500" s="70">
        <v>5</v>
      </c>
      <c r="M500" s="70">
        <v>8</v>
      </c>
      <c r="N500" s="70"/>
      <c r="O500" s="55">
        <f t="shared" si="44"/>
        <v>5</v>
      </c>
      <c r="P500" s="89" t="s">
        <v>22</v>
      </c>
      <c r="Q500" s="55" t="e">
        <f>J500*IF(I500="Diaria",#REF!,IF(I500="Quincenal",#REF!,IF(I500="Semestral",#REF!,IF(I500="Trimestral",#REF!,IF(I500="Cuatrimestral",#REF!,IF(I500="Semanal",#REF!,IF(I500="Mensual",#REF!,IF(I500="Anual",#REF!,0))))))))</f>
        <v>#REF!</v>
      </c>
      <c r="R500" s="55" t="e">
        <f t="shared" si="45"/>
        <v>#REF!</v>
      </c>
      <c r="S500" s="55" t="e">
        <f>IF(P500="Sí",#REF!,#REF!)</f>
        <v>#REF!</v>
      </c>
      <c r="T500" s="55" t="e">
        <f t="shared" si="46"/>
        <v>#REF!</v>
      </c>
      <c r="U500" s="55" t="e">
        <f>C_ODM9[[#This Row],[Plazas]]/$W$10</f>
        <v>#REF!</v>
      </c>
    </row>
    <row r="501" spans="1:21" ht="75" hidden="1" x14ac:dyDescent="0.2">
      <c r="A501" s="90" t="s">
        <v>501</v>
      </c>
      <c r="B501" s="52" t="s">
        <v>333</v>
      </c>
      <c r="C501" s="52" t="s">
        <v>390</v>
      </c>
      <c r="D501" s="52" t="s">
        <v>365</v>
      </c>
      <c r="E501" s="52" t="s">
        <v>372</v>
      </c>
      <c r="F501" s="50" t="s">
        <v>396</v>
      </c>
      <c r="G501" s="50" t="s">
        <v>393</v>
      </c>
      <c r="H501" s="52" t="s">
        <v>39</v>
      </c>
      <c r="I501" s="55" t="s">
        <v>114</v>
      </c>
      <c r="J501" s="70">
        <v>2</v>
      </c>
      <c r="K501" s="70">
        <v>1</v>
      </c>
      <c r="L501" s="70">
        <v>2</v>
      </c>
      <c r="M501" s="70">
        <v>3</v>
      </c>
      <c r="N501" s="70"/>
      <c r="O501" s="55">
        <f t="shared" si="44"/>
        <v>2</v>
      </c>
      <c r="P501" s="89" t="s">
        <v>22</v>
      </c>
      <c r="Q501" s="55" t="e">
        <f>J501*IF(I501="Diaria",#REF!,IF(I501="Quincenal",#REF!,IF(I501="Semestral",#REF!,IF(I501="Trimestral",#REF!,IF(I501="Cuatrimestral",#REF!,IF(I501="Semanal",#REF!,IF(I501="Mensual",#REF!,IF(I501="Anual",#REF!,0))))))))</f>
        <v>#REF!</v>
      </c>
      <c r="R501" s="55" t="e">
        <f t="shared" si="45"/>
        <v>#REF!</v>
      </c>
      <c r="S501" s="55" t="e">
        <f>IF(P501="Sí",#REF!,#REF!)</f>
        <v>#REF!</v>
      </c>
      <c r="T501" s="55" t="e">
        <f t="shared" si="46"/>
        <v>#REF!</v>
      </c>
      <c r="U501" s="55" t="e">
        <f>C_ODM9[[#This Row],[Plazas]]/$W$10</f>
        <v>#REF!</v>
      </c>
    </row>
    <row r="502" spans="1:21" ht="75" hidden="1" x14ac:dyDescent="0.2">
      <c r="A502" s="90" t="s">
        <v>501</v>
      </c>
      <c r="B502" s="52" t="s">
        <v>335</v>
      </c>
      <c r="C502" s="52" t="s">
        <v>390</v>
      </c>
      <c r="D502" s="52" t="s">
        <v>365</v>
      </c>
      <c r="E502" s="52" t="s">
        <v>372</v>
      </c>
      <c r="F502" s="50" t="s">
        <v>507</v>
      </c>
      <c r="G502" s="50" t="s">
        <v>459</v>
      </c>
      <c r="H502" s="52" t="s">
        <v>39</v>
      </c>
      <c r="I502" s="55" t="s">
        <v>114</v>
      </c>
      <c r="J502" s="70">
        <v>2</v>
      </c>
      <c r="K502" s="70">
        <v>1</v>
      </c>
      <c r="L502" s="70">
        <v>1.5</v>
      </c>
      <c r="M502" s="70">
        <v>2</v>
      </c>
      <c r="N502" s="70"/>
      <c r="O502" s="55">
        <f t="shared" si="44"/>
        <v>1.5</v>
      </c>
      <c r="P502" s="89" t="s">
        <v>22</v>
      </c>
      <c r="Q502" s="55" t="e">
        <f>J502*IF(I502="Diaria",#REF!,IF(I502="Quincenal",#REF!,IF(I502="Semestral",#REF!,IF(I502="Trimestral",#REF!,IF(I502="Cuatrimestral",#REF!,IF(I502="Semanal",#REF!,IF(I502="Mensual",#REF!,IF(I502="Anual",#REF!,0))))))))</f>
        <v>#REF!</v>
      </c>
      <c r="R502" s="55" t="e">
        <f t="shared" si="45"/>
        <v>#REF!</v>
      </c>
      <c r="S502" s="55" t="e">
        <f>IF(P502="Sí",#REF!,#REF!)</f>
        <v>#REF!</v>
      </c>
      <c r="T502" s="55" t="e">
        <f t="shared" si="46"/>
        <v>#REF!</v>
      </c>
      <c r="U502" s="55" t="e">
        <f>C_ODM9[[#This Row],[Plazas]]/$W$10</f>
        <v>#REF!</v>
      </c>
    </row>
    <row r="503" spans="1:21" ht="75" hidden="1" x14ac:dyDescent="0.2">
      <c r="A503" s="90" t="s">
        <v>501</v>
      </c>
      <c r="B503" s="52" t="s">
        <v>335</v>
      </c>
      <c r="C503" s="52" t="s">
        <v>390</v>
      </c>
      <c r="D503" s="52" t="s">
        <v>365</v>
      </c>
      <c r="E503" s="52" t="s">
        <v>372</v>
      </c>
      <c r="F503" s="50" t="s">
        <v>508</v>
      </c>
      <c r="G503" s="50" t="s">
        <v>506</v>
      </c>
      <c r="H503" s="52" t="s">
        <v>39</v>
      </c>
      <c r="I503" s="55" t="s">
        <v>114</v>
      </c>
      <c r="J503" s="70">
        <v>2</v>
      </c>
      <c r="K503" s="70">
        <v>1</v>
      </c>
      <c r="L503" s="70">
        <v>2</v>
      </c>
      <c r="M503" s="70">
        <v>3</v>
      </c>
      <c r="N503" s="70"/>
      <c r="O503" s="55">
        <f t="shared" ref="O503:O566" si="47">(K503+(4*L503)+M503)/6</f>
        <v>2</v>
      </c>
      <c r="P503" s="89" t="s">
        <v>22</v>
      </c>
      <c r="Q503" s="55" t="e">
        <f>J503*IF(I503="Diaria",#REF!,IF(I503="Quincenal",#REF!,IF(I503="Semestral",#REF!,IF(I503="Trimestral",#REF!,IF(I503="Cuatrimestral",#REF!,IF(I503="Semanal",#REF!,IF(I503="Mensual",#REF!,IF(I503="Anual",#REF!,0))))))))</f>
        <v>#REF!</v>
      </c>
      <c r="R503" s="55" t="e">
        <f t="shared" ref="R503:R566" si="48">Q503*O503</f>
        <v>#REF!</v>
      </c>
      <c r="S503" s="55" t="e">
        <f>IF(P503="Sí",#REF!,#REF!)</f>
        <v>#REF!</v>
      </c>
      <c r="T503" s="55" t="e">
        <f t="shared" ref="T503:T566" si="49">R503/S503</f>
        <v>#REF!</v>
      </c>
      <c r="U503" s="55" t="e">
        <f>C_ODM9[[#This Row],[Plazas]]/$W$10</f>
        <v>#REF!</v>
      </c>
    </row>
    <row r="504" spans="1:21" ht="75" hidden="1" x14ac:dyDescent="0.2">
      <c r="A504" s="90" t="s">
        <v>501</v>
      </c>
      <c r="B504" s="52" t="s">
        <v>335</v>
      </c>
      <c r="C504" s="52" t="s">
        <v>390</v>
      </c>
      <c r="D504" s="52" t="s">
        <v>365</v>
      </c>
      <c r="E504" s="52" t="s">
        <v>372</v>
      </c>
      <c r="F504" s="50" t="s">
        <v>374</v>
      </c>
      <c r="G504" s="50" t="s">
        <v>371</v>
      </c>
      <c r="H504" s="52" t="s">
        <v>39</v>
      </c>
      <c r="I504" s="55" t="s">
        <v>336</v>
      </c>
      <c r="J504" s="70">
        <v>2</v>
      </c>
      <c r="K504" s="70">
        <v>2</v>
      </c>
      <c r="L504" s="70">
        <v>5</v>
      </c>
      <c r="M504" s="70">
        <v>8</v>
      </c>
      <c r="N504" s="70"/>
      <c r="O504" s="55">
        <f t="shared" si="47"/>
        <v>5</v>
      </c>
      <c r="P504" s="89" t="s">
        <v>22</v>
      </c>
      <c r="Q504" s="55" t="e">
        <f>J504*IF(I504="Diaria",#REF!,IF(I504="Quincenal",#REF!,IF(I504="Semestral",#REF!,IF(I504="Trimestral",#REF!,IF(I504="Cuatrimestral",#REF!,IF(I504="Semanal",#REF!,IF(I504="Mensual",#REF!,IF(I504="Anual",#REF!,0))))))))</f>
        <v>#REF!</v>
      </c>
      <c r="R504" s="55" t="e">
        <f t="shared" si="48"/>
        <v>#REF!</v>
      </c>
      <c r="S504" s="55" t="e">
        <f>IF(P504="Sí",#REF!,#REF!)</f>
        <v>#REF!</v>
      </c>
      <c r="T504" s="55" t="e">
        <f t="shared" si="49"/>
        <v>#REF!</v>
      </c>
      <c r="U504" s="55" t="e">
        <f>C_ODM9[[#This Row],[Plazas]]/$W$10</f>
        <v>#REF!</v>
      </c>
    </row>
    <row r="505" spans="1:21" ht="75" hidden="1" x14ac:dyDescent="0.2">
      <c r="A505" s="90" t="s">
        <v>501</v>
      </c>
      <c r="B505" s="52" t="s">
        <v>333</v>
      </c>
      <c r="C505" s="52" t="s">
        <v>390</v>
      </c>
      <c r="D505" s="52" t="s">
        <v>365</v>
      </c>
      <c r="E505" s="52" t="s">
        <v>379</v>
      </c>
      <c r="F505" s="50" t="s">
        <v>399</v>
      </c>
      <c r="G505" s="50" t="s">
        <v>393</v>
      </c>
      <c r="H505" s="52" t="s">
        <v>39</v>
      </c>
      <c r="I505" s="55" t="s">
        <v>114</v>
      </c>
      <c r="J505" s="70">
        <v>2</v>
      </c>
      <c r="K505" s="70">
        <v>12</v>
      </c>
      <c r="L505" s="70">
        <v>18</v>
      </c>
      <c r="M505" s="70">
        <v>24</v>
      </c>
      <c r="N505" s="70"/>
      <c r="O505" s="55">
        <f t="shared" si="47"/>
        <v>18</v>
      </c>
      <c r="P505" s="89" t="s">
        <v>22</v>
      </c>
      <c r="Q505" s="55" t="e">
        <f>J505*IF(I505="Diaria",#REF!,IF(I505="Quincenal",#REF!,IF(I505="Semestral",#REF!,IF(I505="Trimestral",#REF!,IF(I505="Cuatrimestral",#REF!,IF(I505="Semanal",#REF!,IF(I505="Mensual",#REF!,IF(I505="Anual",#REF!,0))))))))</f>
        <v>#REF!</v>
      </c>
      <c r="R505" s="55" t="e">
        <f t="shared" si="48"/>
        <v>#REF!</v>
      </c>
      <c r="S505" s="55" t="e">
        <f>IF(P505="Sí",#REF!,#REF!)</f>
        <v>#REF!</v>
      </c>
      <c r="T505" s="55" t="e">
        <f t="shared" si="49"/>
        <v>#REF!</v>
      </c>
      <c r="U505" s="55" t="e">
        <f>C_ODM9[[#This Row],[Plazas]]/$W$10</f>
        <v>#REF!</v>
      </c>
    </row>
    <row r="506" spans="1:21" ht="75" hidden="1" x14ac:dyDescent="0.2">
      <c r="A506" s="90" t="s">
        <v>501</v>
      </c>
      <c r="B506" s="52" t="s">
        <v>335</v>
      </c>
      <c r="C506" s="52" t="s">
        <v>390</v>
      </c>
      <c r="D506" s="52" t="s">
        <v>365</v>
      </c>
      <c r="E506" s="52" t="s">
        <v>379</v>
      </c>
      <c r="F506" s="50" t="s">
        <v>462</v>
      </c>
      <c r="G506" s="50" t="s">
        <v>459</v>
      </c>
      <c r="H506" s="52" t="s">
        <v>39</v>
      </c>
      <c r="I506" s="55" t="s">
        <v>114</v>
      </c>
      <c r="J506" s="70">
        <v>2</v>
      </c>
      <c r="K506" s="70">
        <v>8</v>
      </c>
      <c r="L506" s="70">
        <v>12</v>
      </c>
      <c r="M506" s="70">
        <v>16</v>
      </c>
      <c r="N506" s="70"/>
      <c r="O506" s="55">
        <f t="shared" si="47"/>
        <v>12</v>
      </c>
      <c r="P506" s="89" t="s">
        <v>22</v>
      </c>
      <c r="Q506" s="55" t="e">
        <f>J506*IF(I506="Diaria",#REF!,IF(I506="Quincenal",#REF!,IF(I506="Semestral",#REF!,IF(I506="Trimestral",#REF!,IF(I506="Cuatrimestral",#REF!,IF(I506="Semanal",#REF!,IF(I506="Mensual",#REF!,IF(I506="Anual",#REF!,0))))))))</f>
        <v>#REF!</v>
      </c>
      <c r="R506" s="55" t="e">
        <f t="shared" si="48"/>
        <v>#REF!</v>
      </c>
      <c r="S506" s="55" t="e">
        <f>IF(P506="Sí",#REF!,#REF!)</f>
        <v>#REF!</v>
      </c>
      <c r="T506" s="55" t="e">
        <f t="shared" si="49"/>
        <v>#REF!</v>
      </c>
      <c r="U506" s="55" t="e">
        <f>C_ODM9[[#This Row],[Plazas]]/$W$10</f>
        <v>#REF!</v>
      </c>
    </row>
    <row r="507" spans="1:21" ht="75" hidden="1" x14ac:dyDescent="0.2">
      <c r="A507" s="90" t="s">
        <v>501</v>
      </c>
      <c r="B507" s="52" t="s">
        <v>335</v>
      </c>
      <c r="C507" s="52" t="s">
        <v>390</v>
      </c>
      <c r="D507" s="52" t="s">
        <v>365</v>
      </c>
      <c r="E507" s="52" t="s">
        <v>379</v>
      </c>
      <c r="F507" s="50" t="s">
        <v>388</v>
      </c>
      <c r="G507" s="50" t="s">
        <v>387</v>
      </c>
      <c r="H507" s="52" t="s">
        <v>39</v>
      </c>
      <c r="I507" s="55" t="s">
        <v>114</v>
      </c>
      <c r="J507" s="70">
        <v>2</v>
      </c>
      <c r="K507" s="70">
        <v>2</v>
      </c>
      <c r="L507" s="70">
        <v>5</v>
      </c>
      <c r="M507" s="70">
        <v>8</v>
      </c>
      <c r="N507" s="70"/>
      <c r="O507" s="55">
        <f t="shared" si="47"/>
        <v>5</v>
      </c>
      <c r="P507" s="89" t="s">
        <v>22</v>
      </c>
      <c r="Q507" s="55" t="e">
        <f>J507*IF(I507="Diaria",#REF!,IF(I507="Quincenal",#REF!,IF(I507="Semestral",#REF!,IF(I507="Trimestral",#REF!,IF(I507="Cuatrimestral",#REF!,IF(I507="Semanal",#REF!,IF(I507="Mensual",#REF!,IF(I507="Anual",#REF!,0))))))))</f>
        <v>#REF!</v>
      </c>
      <c r="R507" s="55" t="e">
        <f t="shared" si="48"/>
        <v>#REF!</v>
      </c>
      <c r="S507" s="55" t="e">
        <f>IF(P507="Sí",#REF!,#REF!)</f>
        <v>#REF!</v>
      </c>
      <c r="T507" s="55" t="e">
        <f t="shared" si="49"/>
        <v>#REF!</v>
      </c>
      <c r="U507" s="55" t="e">
        <f>C_ODM9[[#This Row],[Plazas]]/$W$10</f>
        <v>#REF!</v>
      </c>
    </row>
    <row r="508" spans="1:21" ht="75" hidden="1" x14ac:dyDescent="0.2">
      <c r="A508" s="90" t="s">
        <v>501</v>
      </c>
      <c r="B508" s="52" t="s">
        <v>335</v>
      </c>
      <c r="C508" s="52" t="s">
        <v>390</v>
      </c>
      <c r="D508" s="52" t="s">
        <v>365</v>
      </c>
      <c r="E508" s="52" t="s">
        <v>383</v>
      </c>
      <c r="F508" s="50" t="s">
        <v>383</v>
      </c>
      <c r="G508" s="50" t="s">
        <v>371</v>
      </c>
      <c r="H508" s="52" t="s">
        <v>39</v>
      </c>
      <c r="I508" s="55" t="s">
        <v>40</v>
      </c>
      <c r="J508" s="70">
        <v>1</v>
      </c>
      <c r="K508" s="70">
        <v>2</v>
      </c>
      <c r="L508" s="70">
        <v>5</v>
      </c>
      <c r="M508" s="70">
        <v>8</v>
      </c>
      <c r="N508" s="70"/>
      <c r="O508" s="55">
        <f t="shared" si="47"/>
        <v>5</v>
      </c>
      <c r="P508" s="89" t="s">
        <v>22</v>
      </c>
      <c r="Q508" s="55" t="e">
        <f>J508*IF(I508="Diaria",#REF!,IF(I508="Quincenal",#REF!,IF(I508="Semestral",#REF!,IF(I508="Trimestral",#REF!,IF(I508="Cuatrimestral",#REF!,IF(I508="Semanal",#REF!,IF(I508="Mensual",#REF!,IF(I508="Anual",#REF!,0))))))))</f>
        <v>#REF!</v>
      </c>
      <c r="R508" s="55" t="e">
        <f t="shared" si="48"/>
        <v>#REF!</v>
      </c>
      <c r="S508" s="55" t="e">
        <f>IF(P508="Sí",#REF!,#REF!)</f>
        <v>#REF!</v>
      </c>
      <c r="T508" s="55" t="e">
        <f t="shared" si="49"/>
        <v>#REF!</v>
      </c>
      <c r="U508" s="55" t="e">
        <f>C_ODM9[[#This Row],[Plazas]]/$W$10</f>
        <v>#REF!</v>
      </c>
    </row>
    <row r="509" spans="1:21" ht="75" hidden="1" x14ac:dyDescent="0.2">
      <c r="A509" s="90" t="s">
        <v>501</v>
      </c>
      <c r="B509" s="52" t="s">
        <v>333</v>
      </c>
      <c r="C509" s="52" t="s">
        <v>390</v>
      </c>
      <c r="D509" s="52" t="s">
        <v>365</v>
      </c>
      <c r="E509" s="52" t="s">
        <v>383</v>
      </c>
      <c r="F509" s="50" t="s">
        <v>401</v>
      </c>
      <c r="G509" s="50" t="s">
        <v>393</v>
      </c>
      <c r="H509" s="52" t="s">
        <v>39</v>
      </c>
      <c r="I509" s="55" t="s">
        <v>40</v>
      </c>
      <c r="J509" s="70">
        <v>1</v>
      </c>
      <c r="K509" s="70">
        <v>2</v>
      </c>
      <c r="L509" s="70">
        <v>5</v>
      </c>
      <c r="M509" s="70">
        <v>8</v>
      </c>
      <c r="N509" s="70"/>
      <c r="O509" s="55">
        <f t="shared" si="47"/>
        <v>5</v>
      </c>
      <c r="P509" s="89" t="s">
        <v>22</v>
      </c>
      <c r="Q509" s="55" t="e">
        <f>J509*IF(I509="Diaria",#REF!,IF(I509="Quincenal",#REF!,IF(I509="Semestral",#REF!,IF(I509="Trimestral",#REF!,IF(I509="Cuatrimestral",#REF!,IF(I509="Semanal",#REF!,IF(I509="Mensual",#REF!,IF(I509="Anual",#REF!,0))))))))</f>
        <v>#REF!</v>
      </c>
      <c r="R509" s="55" t="e">
        <f t="shared" si="48"/>
        <v>#REF!</v>
      </c>
      <c r="S509" s="55" t="e">
        <f>IF(P509="Sí",#REF!,#REF!)</f>
        <v>#REF!</v>
      </c>
      <c r="T509" s="55" t="e">
        <f t="shared" si="49"/>
        <v>#REF!</v>
      </c>
      <c r="U509" s="55" t="e">
        <f>C_ODM9[[#This Row],[Plazas]]/$W$10</f>
        <v>#REF!</v>
      </c>
    </row>
    <row r="510" spans="1:21" ht="75" hidden="1" x14ac:dyDescent="0.2">
      <c r="A510" s="90" t="s">
        <v>501</v>
      </c>
      <c r="B510" s="52" t="s">
        <v>335</v>
      </c>
      <c r="C510" s="52" t="s">
        <v>390</v>
      </c>
      <c r="D510" s="52" t="s">
        <v>365</v>
      </c>
      <c r="E510" s="52" t="s">
        <v>383</v>
      </c>
      <c r="F510" s="50" t="s">
        <v>463</v>
      </c>
      <c r="G510" s="50" t="s">
        <v>459</v>
      </c>
      <c r="H510" s="52" t="s">
        <v>39</v>
      </c>
      <c r="I510" s="55" t="s">
        <v>40</v>
      </c>
      <c r="J510" s="70">
        <v>1</v>
      </c>
      <c r="K510" s="70">
        <v>1</v>
      </c>
      <c r="L510" s="70">
        <v>2</v>
      </c>
      <c r="M510" s="70">
        <v>3</v>
      </c>
      <c r="N510" s="70"/>
      <c r="O510" s="55">
        <f t="shared" si="47"/>
        <v>2</v>
      </c>
      <c r="P510" s="89" t="s">
        <v>22</v>
      </c>
      <c r="Q510" s="55" t="e">
        <f>J510*IF(I510="Diaria",#REF!,IF(I510="Quincenal",#REF!,IF(I510="Semestral",#REF!,IF(I510="Trimestral",#REF!,IF(I510="Cuatrimestral",#REF!,IF(I510="Semanal",#REF!,IF(I510="Mensual",#REF!,IF(I510="Anual",#REF!,0))))))))</f>
        <v>#REF!</v>
      </c>
      <c r="R510" s="55" t="e">
        <f t="shared" si="48"/>
        <v>#REF!</v>
      </c>
      <c r="S510" s="55" t="e">
        <f>IF(P510="Sí",#REF!,#REF!)</f>
        <v>#REF!</v>
      </c>
      <c r="T510" s="55" t="e">
        <f t="shared" si="49"/>
        <v>#REF!</v>
      </c>
      <c r="U510" s="55" t="e">
        <f>C_ODM9[[#This Row],[Plazas]]/$W$10</f>
        <v>#REF!</v>
      </c>
    </row>
    <row r="511" spans="1:21" ht="50" hidden="1" x14ac:dyDescent="0.2">
      <c r="A511" s="90" t="s">
        <v>501</v>
      </c>
      <c r="B511" s="52" t="s">
        <v>335</v>
      </c>
      <c r="C511" s="52" t="s">
        <v>390</v>
      </c>
      <c r="D511" s="52" t="s">
        <v>365</v>
      </c>
      <c r="E511" s="52" t="s">
        <v>509</v>
      </c>
      <c r="F511" s="50" t="s">
        <v>510</v>
      </c>
      <c r="G511" s="50" t="s">
        <v>511</v>
      </c>
      <c r="H511" s="52" t="s">
        <v>39</v>
      </c>
      <c r="I511" s="55" t="s">
        <v>44</v>
      </c>
      <c r="J511" s="70">
        <v>1</v>
      </c>
      <c r="K511" s="70">
        <v>8</v>
      </c>
      <c r="L511" s="70">
        <v>12</v>
      </c>
      <c r="M511" s="70">
        <v>16</v>
      </c>
      <c r="N511" s="70"/>
      <c r="O511" s="55">
        <f t="shared" si="47"/>
        <v>12</v>
      </c>
      <c r="P511" s="89" t="s">
        <v>22</v>
      </c>
      <c r="Q511" s="55" t="e">
        <f>J511*IF(I511="Diaria",#REF!,IF(I511="Quincenal",#REF!,IF(I511="Semestral",#REF!,IF(I511="Trimestral",#REF!,IF(I511="Cuatrimestral",#REF!,IF(I511="Semanal",#REF!,IF(I511="Mensual",#REF!,IF(I511="Anual",#REF!,0))))))))</f>
        <v>#REF!</v>
      </c>
      <c r="R511" s="55" t="e">
        <f t="shared" si="48"/>
        <v>#REF!</v>
      </c>
      <c r="S511" s="55" t="e">
        <f>IF(P511="Sí",#REF!,#REF!)</f>
        <v>#REF!</v>
      </c>
      <c r="T511" s="55" t="e">
        <f t="shared" si="49"/>
        <v>#REF!</v>
      </c>
      <c r="U511" s="55" t="e">
        <f>C_ODM9[[#This Row],[Plazas]]/$W$10</f>
        <v>#REF!</v>
      </c>
    </row>
    <row r="512" spans="1:21" ht="50" hidden="1" x14ac:dyDescent="0.2">
      <c r="A512" s="90" t="s">
        <v>501</v>
      </c>
      <c r="B512" s="52" t="s">
        <v>335</v>
      </c>
      <c r="C512" s="52" t="s">
        <v>390</v>
      </c>
      <c r="D512" s="52" t="s">
        <v>365</v>
      </c>
      <c r="E512" s="52" t="s">
        <v>402</v>
      </c>
      <c r="F512" s="50" t="s">
        <v>512</v>
      </c>
      <c r="G512" s="50" t="s">
        <v>511</v>
      </c>
      <c r="H512" s="52" t="s">
        <v>39</v>
      </c>
      <c r="I512" s="55" t="s">
        <v>44</v>
      </c>
      <c r="J512" s="70">
        <v>1</v>
      </c>
      <c r="K512" s="70">
        <v>2</v>
      </c>
      <c r="L512" s="70">
        <v>5</v>
      </c>
      <c r="M512" s="70">
        <v>8</v>
      </c>
      <c r="N512" s="70"/>
      <c r="O512" s="55">
        <f t="shared" si="47"/>
        <v>5</v>
      </c>
      <c r="P512" s="89" t="s">
        <v>22</v>
      </c>
      <c r="Q512" s="55" t="e">
        <f>J512*IF(I512="Diaria",#REF!,IF(I512="Quincenal",#REF!,IF(I512="Semestral",#REF!,IF(I512="Trimestral",#REF!,IF(I512="Cuatrimestral",#REF!,IF(I512="Semanal",#REF!,IF(I512="Mensual",#REF!,IF(I512="Anual",#REF!,0))))))))</f>
        <v>#REF!</v>
      </c>
      <c r="R512" s="55" t="e">
        <f t="shared" si="48"/>
        <v>#REF!</v>
      </c>
      <c r="S512" s="55" t="e">
        <f>IF(P512="Sí",#REF!,#REF!)</f>
        <v>#REF!</v>
      </c>
      <c r="T512" s="55" t="e">
        <f t="shared" si="49"/>
        <v>#REF!</v>
      </c>
      <c r="U512" s="55" t="e">
        <f>C_ODM9[[#This Row],[Plazas]]/$W$10</f>
        <v>#REF!</v>
      </c>
    </row>
    <row r="513" spans="1:21" ht="50" hidden="1" x14ac:dyDescent="0.2">
      <c r="A513" s="90" t="s">
        <v>501</v>
      </c>
      <c r="B513" s="52" t="s">
        <v>335</v>
      </c>
      <c r="C513" s="52" t="s">
        <v>390</v>
      </c>
      <c r="D513" s="52" t="s">
        <v>365</v>
      </c>
      <c r="E513" s="52" t="s">
        <v>402</v>
      </c>
      <c r="F513" s="50" t="s">
        <v>403</v>
      </c>
      <c r="G513" s="50" t="s">
        <v>393</v>
      </c>
      <c r="H513" s="52" t="s">
        <v>39</v>
      </c>
      <c r="I513" s="55" t="s">
        <v>44</v>
      </c>
      <c r="J513" s="70">
        <v>1</v>
      </c>
      <c r="K513" s="70">
        <v>2</v>
      </c>
      <c r="L513" s="70">
        <v>5</v>
      </c>
      <c r="M513" s="70">
        <v>8</v>
      </c>
      <c r="N513" s="70"/>
      <c r="O513" s="55">
        <f t="shared" si="47"/>
        <v>5</v>
      </c>
      <c r="P513" s="89" t="s">
        <v>22</v>
      </c>
      <c r="Q513" s="55" t="e">
        <f>J513*IF(I513="Diaria",#REF!,IF(I513="Quincenal",#REF!,IF(I513="Semestral",#REF!,IF(I513="Trimestral",#REF!,IF(I513="Cuatrimestral",#REF!,IF(I513="Semanal",#REF!,IF(I513="Mensual",#REF!,IF(I513="Anual",#REF!,0))))))))</f>
        <v>#REF!</v>
      </c>
      <c r="R513" s="55" t="e">
        <f t="shared" si="48"/>
        <v>#REF!</v>
      </c>
      <c r="S513" s="55" t="e">
        <f>IF(P513="Sí",#REF!,#REF!)</f>
        <v>#REF!</v>
      </c>
      <c r="T513" s="55" t="e">
        <f t="shared" si="49"/>
        <v>#REF!</v>
      </c>
      <c r="U513" s="55" t="e">
        <f>C_ODM9[[#This Row],[Plazas]]/$W$10</f>
        <v>#REF!</v>
      </c>
    </row>
    <row r="514" spans="1:21" ht="50" hidden="1" x14ac:dyDescent="0.2">
      <c r="A514" s="90" t="s">
        <v>501</v>
      </c>
      <c r="B514" s="52" t="s">
        <v>335</v>
      </c>
      <c r="C514" s="52" t="s">
        <v>390</v>
      </c>
      <c r="D514" s="52" t="s">
        <v>365</v>
      </c>
      <c r="E514" s="52" t="s">
        <v>402</v>
      </c>
      <c r="F514" s="50" t="s">
        <v>464</v>
      </c>
      <c r="G514" s="50" t="s">
        <v>461</v>
      </c>
      <c r="H514" s="52" t="s">
        <v>39</v>
      </c>
      <c r="I514" s="55" t="s">
        <v>44</v>
      </c>
      <c r="J514" s="70">
        <v>1</v>
      </c>
      <c r="K514" s="70">
        <v>2</v>
      </c>
      <c r="L514" s="70">
        <v>5</v>
      </c>
      <c r="M514" s="70">
        <v>8</v>
      </c>
      <c r="N514" s="70"/>
      <c r="O514" s="55">
        <f t="shared" si="47"/>
        <v>5</v>
      </c>
      <c r="P514" s="89" t="s">
        <v>22</v>
      </c>
      <c r="Q514" s="55" t="e">
        <f>J514*IF(I514="Diaria",#REF!,IF(I514="Quincenal",#REF!,IF(I514="Semestral",#REF!,IF(I514="Trimestral",#REF!,IF(I514="Cuatrimestral",#REF!,IF(I514="Semanal",#REF!,IF(I514="Mensual",#REF!,IF(I514="Anual",#REF!,0))))))))</f>
        <v>#REF!</v>
      </c>
      <c r="R514" s="55" t="e">
        <f t="shared" si="48"/>
        <v>#REF!</v>
      </c>
      <c r="S514" s="55" t="e">
        <f>IF(P514="Sí",#REF!,#REF!)</f>
        <v>#REF!</v>
      </c>
      <c r="T514" s="55" t="e">
        <f t="shared" si="49"/>
        <v>#REF!</v>
      </c>
      <c r="U514" s="55" t="e">
        <f>C_ODM9[[#This Row],[Plazas]]/$W$10</f>
        <v>#REF!</v>
      </c>
    </row>
    <row r="515" spans="1:21" ht="50" hidden="1" x14ac:dyDescent="0.2">
      <c r="A515" s="90" t="s">
        <v>501</v>
      </c>
      <c r="B515" s="52" t="s">
        <v>335</v>
      </c>
      <c r="C515" s="52" t="s">
        <v>390</v>
      </c>
      <c r="D515" s="52" t="s">
        <v>365</v>
      </c>
      <c r="E515" s="52" t="s">
        <v>402</v>
      </c>
      <c r="F515" s="50" t="s">
        <v>513</v>
      </c>
      <c r="G515" s="50" t="s">
        <v>514</v>
      </c>
      <c r="H515" s="52" t="s">
        <v>39</v>
      </c>
      <c r="I515" s="55" t="s">
        <v>44</v>
      </c>
      <c r="J515" s="70">
        <v>1</v>
      </c>
      <c r="K515" s="70">
        <v>2</v>
      </c>
      <c r="L515" s="70">
        <v>5</v>
      </c>
      <c r="M515" s="70">
        <v>8</v>
      </c>
      <c r="N515" s="70"/>
      <c r="O515" s="55">
        <f t="shared" si="47"/>
        <v>5</v>
      </c>
      <c r="P515" s="89" t="s">
        <v>22</v>
      </c>
      <c r="Q515" s="55" t="e">
        <f>J515*IF(I515="Diaria",#REF!,IF(I515="Quincenal",#REF!,IF(I515="Semestral",#REF!,IF(I515="Trimestral",#REF!,IF(I515="Cuatrimestral",#REF!,IF(I515="Semanal",#REF!,IF(I515="Mensual",#REF!,IF(I515="Anual",#REF!,0))))))))</f>
        <v>#REF!</v>
      </c>
      <c r="R515" s="55" t="e">
        <f t="shared" si="48"/>
        <v>#REF!</v>
      </c>
      <c r="S515" s="55" t="e">
        <f>IF(P515="Sí",#REF!,#REF!)</f>
        <v>#REF!</v>
      </c>
      <c r="T515" s="55" t="e">
        <f t="shared" si="49"/>
        <v>#REF!</v>
      </c>
      <c r="U515" s="55" t="e">
        <f>C_ODM9[[#This Row],[Plazas]]/$W$10</f>
        <v>#REF!</v>
      </c>
    </row>
    <row r="516" spans="1:21" ht="75" hidden="1" x14ac:dyDescent="0.2">
      <c r="A516" s="90" t="s">
        <v>501</v>
      </c>
      <c r="B516" s="52" t="s">
        <v>333</v>
      </c>
      <c r="C516" s="52" t="s">
        <v>390</v>
      </c>
      <c r="D516" s="52" t="s">
        <v>465</v>
      </c>
      <c r="E516" s="52" t="s">
        <v>406</v>
      </c>
      <c r="F516" s="50" t="s">
        <v>407</v>
      </c>
      <c r="G516" s="50" t="s">
        <v>393</v>
      </c>
      <c r="H516" s="52" t="s">
        <v>39</v>
      </c>
      <c r="I516" s="55" t="s">
        <v>44</v>
      </c>
      <c r="J516" s="70">
        <v>1</v>
      </c>
      <c r="K516" s="70">
        <v>8</v>
      </c>
      <c r="L516" s="70">
        <v>16</v>
      </c>
      <c r="M516" s="70">
        <v>24</v>
      </c>
      <c r="N516" s="70"/>
      <c r="O516" s="55">
        <f t="shared" si="47"/>
        <v>16</v>
      </c>
      <c r="P516" s="89" t="s">
        <v>22</v>
      </c>
      <c r="Q516" s="55" t="e">
        <f>J516*IF(I516="Diaria",#REF!,IF(I516="Quincenal",#REF!,IF(I516="Semestral",#REF!,IF(I516="Trimestral",#REF!,IF(I516="Cuatrimestral",#REF!,IF(I516="Semanal",#REF!,IF(I516="Mensual",#REF!,IF(I516="Anual",#REF!,0))))))))</f>
        <v>#REF!</v>
      </c>
      <c r="R516" s="55" t="e">
        <f t="shared" si="48"/>
        <v>#REF!</v>
      </c>
      <c r="S516" s="55" t="e">
        <f>IF(P516="Sí",#REF!,#REF!)</f>
        <v>#REF!</v>
      </c>
      <c r="T516" s="55" t="e">
        <f t="shared" si="49"/>
        <v>#REF!</v>
      </c>
      <c r="U516" s="55" t="e">
        <f>C_ODM9[[#This Row],[Plazas]]/$W$10</f>
        <v>#REF!</v>
      </c>
    </row>
    <row r="517" spans="1:21" ht="75" hidden="1" x14ac:dyDescent="0.2">
      <c r="A517" s="90" t="s">
        <v>501</v>
      </c>
      <c r="B517" s="52" t="s">
        <v>335</v>
      </c>
      <c r="C517" s="52" t="s">
        <v>390</v>
      </c>
      <c r="D517" s="52" t="s">
        <v>465</v>
      </c>
      <c r="E517" s="52" t="s">
        <v>406</v>
      </c>
      <c r="F517" s="50" t="s">
        <v>466</v>
      </c>
      <c r="G517" s="50" t="s">
        <v>459</v>
      </c>
      <c r="H517" s="52" t="s">
        <v>39</v>
      </c>
      <c r="I517" s="55" t="s">
        <v>40</v>
      </c>
      <c r="J517" s="70">
        <v>3</v>
      </c>
      <c r="K517" s="70">
        <v>16</v>
      </c>
      <c r="L517" s="70">
        <v>24</v>
      </c>
      <c r="M517" s="70">
        <v>32</v>
      </c>
      <c r="N517" s="70"/>
      <c r="O517" s="55">
        <f t="shared" si="47"/>
        <v>24</v>
      </c>
      <c r="P517" s="89" t="s">
        <v>22</v>
      </c>
      <c r="Q517" s="55" t="e">
        <f>J517*IF(I517="Diaria",#REF!,IF(I517="Quincenal",#REF!,IF(I517="Semestral",#REF!,IF(I517="Trimestral",#REF!,IF(I517="Cuatrimestral",#REF!,IF(I517="Semanal",#REF!,IF(I517="Mensual",#REF!,IF(I517="Anual",#REF!,0))))))))</f>
        <v>#REF!</v>
      </c>
      <c r="R517" s="55" t="e">
        <f t="shared" si="48"/>
        <v>#REF!</v>
      </c>
      <c r="S517" s="55" t="e">
        <f>IF(P517="Sí",#REF!,#REF!)</f>
        <v>#REF!</v>
      </c>
      <c r="T517" s="55" t="e">
        <f t="shared" si="49"/>
        <v>#REF!</v>
      </c>
      <c r="U517" s="55" t="e">
        <f>C_ODM9[[#This Row],[Plazas]]/$W$10</f>
        <v>#REF!</v>
      </c>
    </row>
    <row r="518" spans="1:21" ht="75" hidden="1" x14ac:dyDescent="0.2">
      <c r="A518" s="90" t="s">
        <v>501</v>
      </c>
      <c r="B518" s="52" t="s">
        <v>333</v>
      </c>
      <c r="C518" s="52" t="s">
        <v>390</v>
      </c>
      <c r="D518" s="52" t="s">
        <v>465</v>
      </c>
      <c r="E518" s="52" t="s">
        <v>406</v>
      </c>
      <c r="F518" s="50" t="s">
        <v>515</v>
      </c>
      <c r="G518" s="50" t="s">
        <v>393</v>
      </c>
      <c r="H518" s="52" t="s">
        <v>39</v>
      </c>
      <c r="I518" s="55" t="s">
        <v>44</v>
      </c>
      <c r="J518" s="70">
        <v>1</v>
      </c>
      <c r="K518" s="70">
        <v>16</v>
      </c>
      <c r="L518" s="70">
        <v>40</v>
      </c>
      <c r="M518" s="70">
        <v>64</v>
      </c>
      <c r="N518" s="70"/>
      <c r="O518" s="55">
        <f t="shared" si="47"/>
        <v>40</v>
      </c>
      <c r="P518" s="89" t="s">
        <v>22</v>
      </c>
      <c r="Q518" s="55" t="e">
        <f>J518*IF(I518="Diaria",#REF!,IF(I518="Quincenal",#REF!,IF(I518="Semestral",#REF!,IF(I518="Trimestral",#REF!,IF(I518="Cuatrimestral",#REF!,IF(I518="Semanal",#REF!,IF(I518="Mensual",#REF!,IF(I518="Anual",#REF!,0))))))))</f>
        <v>#REF!</v>
      </c>
      <c r="R518" s="55" t="e">
        <f t="shared" si="48"/>
        <v>#REF!</v>
      </c>
      <c r="S518" s="55" t="e">
        <f>IF(P518="Sí",#REF!,#REF!)</f>
        <v>#REF!</v>
      </c>
      <c r="T518" s="55" t="e">
        <f t="shared" si="49"/>
        <v>#REF!</v>
      </c>
      <c r="U518" s="55" t="e">
        <f>C_ODM9[[#This Row],[Plazas]]/$W$10</f>
        <v>#REF!</v>
      </c>
    </row>
    <row r="519" spans="1:21" ht="75" hidden="1" x14ac:dyDescent="0.2">
      <c r="A519" s="90" t="s">
        <v>501</v>
      </c>
      <c r="B519" s="52" t="s">
        <v>335</v>
      </c>
      <c r="C519" s="52" t="s">
        <v>390</v>
      </c>
      <c r="D519" s="52" t="s">
        <v>465</v>
      </c>
      <c r="E519" s="52" t="s">
        <v>406</v>
      </c>
      <c r="F519" s="50" t="s">
        <v>467</v>
      </c>
      <c r="G519" s="50" t="s">
        <v>459</v>
      </c>
      <c r="H519" s="52" t="s">
        <v>39</v>
      </c>
      <c r="I519" s="55" t="s">
        <v>44</v>
      </c>
      <c r="J519" s="70">
        <v>1</v>
      </c>
      <c r="K519" s="70">
        <v>16</v>
      </c>
      <c r="L519" s="70">
        <v>20</v>
      </c>
      <c r="M519" s="70">
        <v>24</v>
      </c>
      <c r="N519" s="70"/>
      <c r="O519" s="55">
        <f t="shared" si="47"/>
        <v>20</v>
      </c>
      <c r="P519" s="89" t="s">
        <v>22</v>
      </c>
      <c r="Q519" s="55" t="e">
        <f>J519*IF(I519="Diaria",#REF!,IF(I519="Quincenal",#REF!,IF(I519="Semestral",#REF!,IF(I519="Trimestral",#REF!,IF(I519="Cuatrimestral",#REF!,IF(I519="Semanal",#REF!,IF(I519="Mensual",#REF!,IF(I519="Anual",#REF!,0))))))))</f>
        <v>#REF!</v>
      </c>
      <c r="R519" s="55" t="e">
        <f t="shared" si="48"/>
        <v>#REF!</v>
      </c>
      <c r="S519" s="55" t="e">
        <f>IF(P519="Sí",#REF!,#REF!)</f>
        <v>#REF!</v>
      </c>
      <c r="T519" s="55" t="e">
        <f t="shared" si="49"/>
        <v>#REF!</v>
      </c>
      <c r="U519" s="55" t="e">
        <f>C_ODM9[[#This Row],[Plazas]]/$W$10</f>
        <v>#REF!</v>
      </c>
    </row>
    <row r="520" spans="1:21" ht="75" hidden="1" x14ac:dyDescent="0.2">
      <c r="A520" s="90" t="s">
        <v>501</v>
      </c>
      <c r="B520" s="52" t="s">
        <v>335</v>
      </c>
      <c r="C520" s="52" t="s">
        <v>390</v>
      </c>
      <c r="D520" s="52" t="s">
        <v>465</v>
      </c>
      <c r="E520" s="52" t="s">
        <v>406</v>
      </c>
      <c r="F520" s="50" t="s">
        <v>468</v>
      </c>
      <c r="G520" s="50" t="s">
        <v>459</v>
      </c>
      <c r="H520" s="52" t="s">
        <v>39</v>
      </c>
      <c r="I520" s="55" t="s">
        <v>40</v>
      </c>
      <c r="J520" s="70">
        <v>1</v>
      </c>
      <c r="K520" s="70">
        <v>8</v>
      </c>
      <c r="L520" s="70">
        <v>12</v>
      </c>
      <c r="M520" s="70">
        <v>16</v>
      </c>
      <c r="N520" s="70"/>
      <c r="O520" s="55">
        <f t="shared" si="47"/>
        <v>12</v>
      </c>
      <c r="P520" s="89" t="s">
        <v>22</v>
      </c>
      <c r="Q520" s="55" t="e">
        <f>J520*IF(I520="Diaria",#REF!,IF(I520="Quincenal",#REF!,IF(I520="Semestral",#REF!,IF(I520="Trimestral",#REF!,IF(I520="Cuatrimestral",#REF!,IF(I520="Semanal",#REF!,IF(I520="Mensual",#REF!,IF(I520="Anual",#REF!,0))))))))</f>
        <v>#REF!</v>
      </c>
      <c r="R520" s="55" t="e">
        <f t="shared" si="48"/>
        <v>#REF!</v>
      </c>
      <c r="S520" s="55" t="e">
        <f>IF(P520="Sí",#REF!,#REF!)</f>
        <v>#REF!</v>
      </c>
      <c r="T520" s="55" t="e">
        <f t="shared" si="49"/>
        <v>#REF!</v>
      </c>
      <c r="U520" s="55" t="e">
        <f>C_ODM9[[#This Row],[Plazas]]/$W$10</f>
        <v>#REF!</v>
      </c>
    </row>
    <row r="521" spans="1:21" ht="75" hidden="1" x14ac:dyDescent="0.2">
      <c r="A521" s="90" t="s">
        <v>501</v>
      </c>
      <c r="B521" s="52" t="s">
        <v>335</v>
      </c>
      <c r="C521" s="52" t="s">
        <v>390</v>
      </c>
      <c r="D521" s="52" t="s">
        <v>465</v>
      </c>
      <c r="E521" s="52" t="s">
        <v>406</v>
      </c>
      <c r="F521" s="50" t="s">
        <v>469</v>
      </c>
      <c r="G521" s="50" t="s">
        <v>459</v>
      </c>
      <c r="H521" s="52" t="s">
        <v>39</v>
      </c>
      <c r="I521" s="55" t="s">
        <v>40</v>
      </c>
      <c r="J521" s="70">
        <v>1</v>
      </c>
      <c r="K521" s="70">
        <v>8</v>
      </c>
      <c r="L521" s="70">
        <v>16</v>
      </c>
      <c r="M521" s="70">
        <v>20</v>
      </c>
      <c r="N521" s="70"/>
      <c r="O521" s="55">
        <f t="shared" si="47"/>
        <v>15.333333333333334</v>
      </c>
      <c r="P521" s="89" t="s">
        <v>22</v>
      </c>
      <c r="Q521" s="55" t="e">
        <f>J521*IF(I521="Diaria",#REF!,IF(I521="Quincenal",#REF!,IF(I521="Semestral",#REF!,IF(I521="Trimestral",#REF!,IF(I521="Cuatrimestral",#REF!,IF(I521="Semanal",#REF!,IF(I521="Mensual",#REF!,IF(I521="Anual",#REF!,0))))))))</f>
        <v>#REF!</v>
      </c>
      <c r="R521" s="55" t="e">
        <f t="shared" si="48"/>
        <v>#REF!</v>
      </c>
      <c r="S521" s="55" t="e">
        <f>IF(P521="Sí",#REF!,#REF!)</f>
        <v>#REF!</v>
      </c>
      <c r="T521" s="55" t="e">
        <f t="shared" si="49"/>
        <v>#REF!</v>
      </c>
      <c r="U521" s="55" t="e">
        <f>C_ODM9[[#This Row],[Plazas]]/$W$10</f>
        <v>#REF!</v>
      </c>
    </row>
    <row r="522" spans="1:21" ht="75" hidden="1" x14ac:dyDescent="0.2">
      <c r="A522" s="90" t="s">
        <v>501</v>
      </c>
      <c r="B522" s="52" t="s">
        <v>335</v>
      </c>
      <c r="C522" s="52" t="s">
        <v>390</v>
      </c>
      <c r="D522" s="52" t="s">
        <v>465</v>
      </c>
      <c r="E522" s="52" t="s">
        <v>406</v>
      </c>
      <c r="F522" s="50" t="s">
        <v>470</v>
      </c>
      <c r="G522" s="50" t="s">
        <v>459</v>
      </c>
      <c r="H522" s="52" t="s">
        <v>39</v>
      </c>
      <c r="I522" s="55" t="s">
        <v>40</v>
      </c>
      <c r="J522" s="70">
        <v>1</v>
      </c>
      <c r="K522" s="70">
        <v>8</v>
      </c>
      <c r="L522" s="70">
        <v>12</v>
      </c>
      <c r="M522" s="70">
        <v>16</v>
      </c>
      <c r="N522" s="70"/>
      <c r="O522" s="55">
        <f t="shared" si="47"/>
        <v>12</v>
      </c>
      <c r="P522" s="89" t="s">
        <v>22</v>
      </c>
      <c r="Q522" s="55" t="e">
        <f>J522*IF(I522="Diaria",#REF!,IF(I522="Quincenal",#REF!,IF(I522="Semestral",#REF!,IF(I522="Trimestral",#REF!,IF(I522="Cuatrimestral",#REF!,IF(I522="Semanal",#REF!,IF(I522="Mensual",#REF!,IF(I522="Anual",#REF!,0))))))))</f>
        <v>#REF!</v>
      </c>
      <c r="R522" s="55" t="e">
        <f t="shared" si="48"/>
        <v>#REF!</v>
      </c>
      <c r="S522" s="55" t="e">
        <f>IF(P522="Sí",#REF!,#REF!)</f>
        <v>#REF!</v>
      </c>
      <c r="T522" s="55" t="e">
        <f t="shared" si="49"/>
        <v>#REF!</v>
      </c>
      <c r="U522" s="55" t="e">
        <f>C_ODM9[[#This Row],[Plazas]]/$W$10</f>
        <v>#REF!</v>
      </c>
    </row>
    <row r="523" spans="1:21" ht="75" hidden="1" x14ac:dyDescent="0.2">
      <c r="A523" s="90" t="s">
        <v>501</v>
      </c>
      <c r="B523" s="52" t="s">
        <v>335</v>
      </c>
      <c r="C523" s="52" t="s">
        <v>390</v>
      </c>
      <c r="D523" s="52" t="s">
        <v>465</v>
      </c>
      <c r="E523" s="52" t="s">
        <v>406</v>
      </c>
      <c r="F523" s="50" t="s">
        <v>471</v>
      </c>
      <c r="G523" s="50" t="s">
        <v>459</v>
      </c>
      <c r="H523" s="52" t="s">
        <v>39</v>
      </c>
      <c r="I523" s="55" t="s">
        <v>40</v>
      </c>
      <c r="J523" s="70">
        <v>1</v>
      </c>
      <c r="K523" s="70">
        <v>8</v>
      </c>
      <c r="L523" s="70">
        <v>16</v>
      </c>
      <c r="M523" s="70">
        <v>20</v>
      </c>
      <c r="N523" s="70"/>
      <c r="O523" s="55">
        <f t="shared" si="47"/>
        <v>15.333333333333334</v>
      </c>
      <c r="P523" s="89" t="s">
        <v>22</v>
      </c>
      <c r="Q523" s="55" t="e">
        <f>J523*IF(I523="Diaria",#REF!,IF(I523="Quincenal",#REF!,IF(I523="Semestral",#REF!,IF(I523="Trimestral",#REF!,IF(I523="Cuatrimestral",#REF!,IF(I523="Semanal",#REF!,IF(I523="Mensual",#REF!,IF(I523="Anual",#REF!,0))))))))</f>
        <v>#REF!</v>
      </c>
      <c r="R523" s="55" t="e">
        <f t="shared" si="48"/>
        <v>#REF!</v>
      </c>
      <c r="S523" s="55" t="e">
        <f>IF(P523="Sí",#REF!,#REF!)</f>
        <v>#REF!</v>
      </c>
      <c r="T523" s="55" t="e">
        <f t="shared" si="49"/>
        <v>#REF!</v>
      </c>
      <c r="U523" s="55" t="e">
        <f>C_ODM9[[#This Row],[Plazas]]/$W$10</f>
        <v>#REF!</v>
      </c>
    </row>
    <row r="524" spans="1:21" ht="50" hidden="1" x14ac:dyDescent="0.2">
      <c r="A524" s="90" t="s">
        <v>501</v>
      </c>
      <c r="B524" s="52" t="s">
        <v>335</v>
      </c>
      <c r="C524" s="52" t="s">
        <v>390</v>
      </c>
      <c r="D524" s="52" t="s">
        <v>465</v>
      </c>
      <c r="E524" s="52" t="s">
        <v>416</v>
      </c>
      <c r="F524" s="50" t="s">
        <v>473</v>
      </c>
      <c r="G524" s="50" t="s">
        <v>459</v>
      </c>
      <c r="H524" s="52" t="s">
        <v>39</v>
      </c>
      <c r="I524" s="55" t="s">
        <v>40</v>
      </c>
      <c r="J524" s="70">
        <v>2</v>
      </c>
      <c r="K524" s="70">
        <v>4</v>
      </c>
      <c r="L524" s="70">
        <v>6</v>
      </c>
      <c r="M524" s="70">
        <v>8</v>
      </c>
      <c r="N524" s="70"/>
      <c r="O524" s="55">
        <f t="shared" si="47"/>
        <v>6</v>
      </c>
      <c r="P524" s="89" t="s">
        <v>22</v>
      </c>
      <c r="Q524" s="55" t="e">
        <f>J524*IF(I524="Diaria",#REF!,IF(I524="Quincenal",#REF!,IF(I524="Semestral",#REF!,IF(I524="Trimestral",#REF!,IF(I524="Cuatrimestral",#REF!,IF(I524="Semanal",#REF!,IF(I524="Mensual",#REF!,IF(I524="Anual",#REF!,0))))))))</f>
        <v>#REF!</v>
      </c>
      <c r="R524" s="55" t="e">
        <f t="shared" si="48"/>
        <v>#REF!</v>
      </c>
      <c r="S524" s="55" t="e">
        <f>IF(P524="Sí",#REF!,#REF!)</f>
        <v>#REF!</v>
      </c>
      <c r="T524" s="55" t="e">
        <f t="shared" si="49"/>
        <v>#REF!</v>
      </c>
      <c r="U524" s="55" t="e">
        <f>C_ODM9[[#This Row],[Plazas]]/$W$10</f>
        <v>#REF!</v>
      </c>
    </row>
    <row r="525" spans="1:21" ht="50" hidden="1" x14ac:dyDescent="0.2">
      <c r="A525" s="90" t="s">
        <v>501</v>
      </c>
      <c r="B525" s="52" t="s">
        <v>335</v>
      </c>
      <c r="C525" s="52" t="s">
        <v>390</v>
      </c>
      <c r="D525" s="52" t="s">
        <v>465</v>
      </c>
      <c r="E525" s="52" t="s">
        <v>416</v>
      </c>
      <c r="F525" s="50" t="s">
        <v>474</v>
      </c>
      <c r="G525" s="50" t="s">
        <v>459</v>
      </c>
      <c r="H525" s="52" t="s">
        <v>39</v>
      </c>
      <c r="I525" s="55" t="s">
        <v>40</v>
      </c>
      <c r="J525" s="70">
        <v>1</v>
      </c>
      <c r="K525" s="70">
        <v>6</v>
      </c>
      <c r="L525" s="70">
        <v>8</v>
      </c>
      <c r="M525" s="70">
        <v>10</v>
      </c>
      <c r="N525" s="70"/>
      <c r="O525" s="55">
        <f t="shared" si="47"/>
        <v>8</v>
      </c>
      <c r="P525" s="89" t="s">
        <v>22</v>
      </c>
      <c r="Q525" s="55" t="e">
        <f>J525*IF(I525="Diaria",#REF!,IF(I525="Quincenal",#REF!,IF(I525="Semestral",#REF!,IF(I525="Trimestral",#REF!,IF(I525="Cuatrimestral",#REF!,IF(I525="Semanal",#REF!,IF(I525="Mensual",#REF!,IF(I525="Anual",#REF!,0))))))))</f>
        <v>#REF!</v>
      </c>
      <c r="R525" s="55" t="e">
        <f t="shared" si="48"/>
        <v>#REF!</v>
      </c>
      <c r="S525" s="55" t="e">
        <f>IF(P525="Sí",#REF!,#REF!)</f>
        <v>#REF!</v>
      </c>
      <c r="T525" s="55" t="e">
        <f t="shared" si="49"/>
        <v>#REF!</v>
      </c>
      <c r="U525" s="55" t="e">
        <f>C_ODM9[[#This Row],[Plazas]]/$W$10</f>
        <v>#REF!</v>
      </c>
    </row>
    <row r="526" spans="1:21" ht="50" hidden="1" x14ac:dyDescent="0.2">
      <c r="A526" s="90" t="s">
        <v>501</v>
      </c>
      <c r="B526" s="52" t="s">
        <v>335</v>
      </c>
      <c r="C526" s="52" t="s">
        <v>390</v>
      </c>
      <c r="D526" s="52" t="s">
        <v>465</v>
      </c>
      <c r="E526" s="52" t="s">
        <v>420</v>
      </c>
      <c r="F526" s="50" t="s">
        <v>475</v>
      </c>
      <c r="G526" s="50" t="s">
        <v>459</v>
      </c>
      <c r="H526" s="52" t="s">
        <v>39</v>
      </c>
      <c r="I526" s="55" t="s">
        <v>40</v>
      </c>
      <c r="J526" s="70">
        <v>2</v>
      </c>
      <c r="K526" s="70">
        <v>8</v>
      </c>
      <c r="L526" s="70">
        <v>12</v>
      </c>
      <c r="M526" s="70">
        <v>16</v>
      </c>
      <c r="N526" s="70"/>
      <c r="O526" s="55">
        <f t="shared" si="47"/>
        <v>12</v>
      </c>
      <c r="P526" s="89" t="s">
        <v>22</v>
      </c>
      <c r="Q526" s="55" t="e">
        <f>J526*IF(I526="Diaria",#REF!,IF(I526="Quincenal",#REF!,IF(I526="Semestral",#REF!,IF(I526="Trimestral",#REF!,IF(I526="Cuatrimestral",#REF!,IF(I526="Semanal",#REF!,IF(I526="Mensual",#REF!,IF(I526="Anual",#REF!,0))))))))</f>
        <v>#REF!</v>
      </c>
      <c r="R526" s="55" t="e">
        <f t="shared" si="48"/>
        <v>#REF!</v>
      </c>
      <c r="S526" s="55" t="e">
        <f>IF(P526="Sí",#REF!,#REF!)</f>
        <v>#REF!</v>
      </c>
      <c r="T526" s="55" t="e">
        <f t="shared" si="49"/>
        <v>#REF!</v>
      </c>
      <c r="U526" s="55" t="e">
        <f>C_ODM9[[#This Row],[Plazas]]/$W$10</f>
        <v>#REF!</v>
      </c>
    </row>
    <row r="527" spans="1:21" ht="50" hidden="1" x14ac:dyDescent="0.2">
      <c r="A527" s="90" t="s">
        <v>501</v>
      </c>
      <c r="B527" s="52" t="s">
        <v>335</v>
      </c>
      <c r="C527" s="52" t="s">
        <v>390</v>
      </c>
      <c r="D527" s="52" t="s">
        <v>465</v>
      </c>
      <c r="E527" s="52" t="s">
        <v>420</v>
      </c>
      <c r="F527" s="50" t="s">
        <v>476</v>
      </c>
      <c r="G527" s="50" t="s">
        <v>459</v>
      </c>
      <c r="H527" s="52" t="s">
        <v>39</v>
      </c>
      <c r="I527" s="55" t="s">
        <v>40</v>
      </c>
      <c r="J527" s="70">
        <v>1</v>
      </c>
      <c r="K527" s="70">
        <v>12</v>
      </c>
      <c r="L527" s="70">
        <v>16</v>
      </c>
      <c r="M527" s="70">
        <v>20</v>
      </c>
      <c r="N527" s="70"/>
      <c r="O527" s="55">
        <f t="shared" si="47"/>
        <v>16</v>
      </c>
      <c r="P527" s="89" t="s">
        <v>22</v>
      </c>
      <c r="Q527" s="55" t="e">
        <f>J527*IF(I527="Diaria",#REF!,IF(I527="Quincenal",#REF!,IF(I527="Semestral",#REF!,IF(I527="Trimestral",#REF!,IF(I527="Cuatrimestral",#REF!,IF(I527="Semanal",#REF!,IF(I527="Mensual",#REF!,IF(I527="Anual",#REF!,0))))))))</f>
        <v>#REF!</v>
      </c>
      <c r="R527" s="55" t="e">
        <f t="shared" si="48"/>
        <v>#REF!</v>
      </c>
      <c r="S527" s="55" t="e">
        <f>IF(P527="Sí",#REF!,#REF!)</f>
        <v>#REF!</v>
      </c>
      <c r="T527" s="55" t="e">
        <f t="shared" si="49"/>
        <v>#REF!</v>
      </c>
      <c r="U527" s="55" t="e">
        <f>C_ODM9[[#This Row],[Plazas]]/$W$10</f>
        <v>#REF!</v>
      </c>
    </row>
    <row r="528" spans="1:21" ht="75" hidden="1" x14ac:dyDescent="0.2">
      <c r="A528" s="90" t="s">
        <v>501</v>
      </c>
      <c r="B528" s="52" t="s">
        <v>335</v>
      </c>
      <c r="C528" s="52" t="s">
        <v>390</v>
      </c>
      <c r="D528" s="52" t="s">
        <v>465</v>
      </c>
      <c r="E528" s="52" t="s">
        <v>426</v>
      </c>
      <c r="F528" s="50" t="s">
        <v>477</v>
      </c>
      <c r="G528" s="50" t="s">
        <v>459</v>
      </c>
      <c r="H528" s="52" t="s">
        <v>39</v>
      </c>
      <c r="I528" s="55" t="s">
        <v>44</v>
      </c>
      <c r="J528" s="70">
        <v>1</v>
      </c>
      <c r="K528" s="70">
        <v>8</v>
      </c>
      <c r="L528" s="70">
        <v>12</v>
      </c>
      <c r="M528" s="70">
        <v>16</v>
      </c>
      <c r="N528" s="70"/>
      <c r="O528" s="55">
        <f t="shared" si="47"/>
        <v>12</v>
      </c>
      <c r="P528" s="89" t="s">
        <v>22</v>
      </c>
      <c r="Q528" s="55" t="e">
        <f>J528*IF(I528="Diaria",#REF!,IF(I528="Quincenal",#REF!,IF(I528="Semestral",#REF!,IF(I528="Trimestral",#REF!,IF(I528="Cuatrimestral",#REF!,IF(I528="Semanal",#REF!,IF(I528="Mensual",#REF!,IF(I528="Anual",#REF!,0))))))))</f>
        <v>#REF!</v>
      </c>
      <c r="R528" s="55" t="e">
        <f t="shared" si="48"/>
        <v>#REF!</v>
      </c>
      <c r="S528" s="55" t="e">
        <f>IF(P528="Sí",#REF!,#REF!)</f>
        <v>#REF!</v>
      </c>
      <c r="T528" s="55" t="e">
        <f t="shared" si="49"/>
        <v>#REF!</v>
      </c>
      <c r="U528" s="55" t="e">
        <f>C_ODM9[[#This Row],[Plazas]]/$W$10</f>
        <v>#REF!</v>
      </c>
    </row>
    <row r="529" spans="1:21" ht="75" hidden="1" x14ac:dyDescent="0.2">
      <c r="A529" s="90" t="s">
        <v>501</v>
      </c>
      <c r="B529" s="52" t="s">
        <v>333</v>
      </c>
      <c r="C529" s="52" t="s">
        <v>390</v>
      </c>
      <c r="D529" s="52" t="s">
        <v>465</v>
      </c>
      <c r="E529" s="52" t="s">
        <v>426</v>
      </c>
      <c r="F529" s="50" t="s">
        <v>516</v>
      </c>
      <c r="G529" s="50" t="s">
        <v>393</v>
      </c>
      <c r="H529" s="52" t="s">
        <v>39</v>
      </c>
      <c r="I529" s="55" t="s">
        <v>44</v>
      </c>
      <c r="J529" s="70">
        <v>1</v>
      </c>
      <c r="K529" s="70">
        <v>8</v>
      </c>
      <c r="L529" s="70">
        <v>16</v>
      </c>
      <c r="M529" s="70">
        <v>24</v>
      </c>
      <c r="N529" s="70"/>
      <c r="O529" s="55">
        <f t="shared" si="47"/>
        <v>16</v>
      </c>
      <c r="P529" s="89" t="s">
        <v>22</v>
      </c>
      <c r="Q529" s="55" t="e">
        <f>J529*IF(I529="Diaria",#REF!,IF(I529="Quincenal",#REF!,IF(I529="Semestral",#REF!,IF(I529="Trimestral",#REF!,IF(I529="Cuatrimestral",#REF!,IF(I529="Semanal",#REF!,IF(I529="Mensual",#REF!,IF(I529="Anual",#REF!,0))))))))</f>
        <v>#REF!</v>
      </c>
      <c r="R529" s="55" t="e">
        <f t="shared" si="48"/>
        <v>#REF!</v>
      </c>
      <c r="S529" s="55" t="e">
        <f>IF(P529="Sí",#REF!,#REF!)</f>
        <v>#REF!</v>
      </c>
      <c r="T529" s="55" t="e">
        <f t="shared" si="49"/>
        <v>#REF!</v>
      </c>
      <c r="U529" s="55" t="e">
        <f>C_ODM9[[#This Row],[Plazas]]/$W$10</f>
        <v>#REF!</v>
      </c>
    </row>
    <row r="530" spans="1:21" ht="75" hidden="1" x14ac:dyDescent="0.2">
      <c r="A530" s="90" t="s">
        <v>501</v>
      </c>
      <c r="B530" s="52" t="s">
        <v>335</v>
      </c>
      <c r="C530" s="52" t="s">
        <v>390</v>
      </c>
      <c r="D530" s="52" t="s">
        <v>465</v>
      </c>
      <c r="E530" s="52" t="s">
        <v>426</v>
      </c>
      <c r="F530" s="50" t="s">
        <v>478</v>
      </c>
      <c r="G530" s="50" t="s">
        <v>459</v>
      </c>
      <c r="H530" s="52" t="s">
        <v>39</v>
      </c>
      <c r="I530" s="55" t="s">
        <v>44</v>
      </c>
      <c r="J530" s="70">
        <v>1</v>
      </c>
      <c r="K530" s="70">
        <v>12</v>
      </c>
      <c r="L530" s="70">
        <v>16</v>
      </c>
      <c r="M530" s="70">
        <v>20</v>
      </c>
      <c r="N530" s="70"/>
      <c r="O530" s="55">
        <f t="shared" si="47"/>
        <v>16</v>
      </c>
      <c r="P530" s="89" t="s">
        <v>22</v>
      </c>
      <c r="Q530" s="55" t="e">
        <f>J530*IF(I530="Diaria",#REF!,IF(I530="Quincenal",#REF!,IF(I530="Semestral",#REF!,IF(I530="Trimestral",#REF!,IF(I530="Cuatrimestral",#REF!,IF(I530="Semanal",#REF!,IF(I530="Mensual",#REF!,IF(I530="Anual",#REF!,0))))))))</f>
        <v>#REF!</v>
      </c>
      <c r="R530" s="55" t="e">
        <f t="shared" si="48"/>
        <v>#REF!</v>
      </c>
      <c r="S530" s="55" t="e">
        <f>IF(P530="Sí",#REF!,#REF!)</f>
        <v>#REF!</v>
      </c>
      <c r="T530" s="55" t="e">
        <f t="shared" si="49"/>
        <v>#REF!</v>
      </c>
      <c r="U530" s="55" t="e">
        <f>C_ODM9[[#This Row],[Plazas]]/$W$10</f>
        <v>#REF!</v>
      </c>
    </row>
    <row r="531" spans="1:21" ht="75" hidden="1" x14ac:dyDescent="0.2">
      <c r="A531" s="90" t="s">
        <v>501</v>
      </c>
      <c r="B531" s="52" t="s">
        <v>335</v>
      </c>
      <c r="C531" s="52" t="s">
        <v>390</v>
      </c>
      <c r="D531" s="52" t="s">
        <v>465</v>
      </c>
      <c r="E531" s="52" t="s">
        <v>428</v>
      </c>
      <c r="F531" s="50" t="s">
        <v>479</v>
      </c>
      <c r="G531" s="50" t="s">
        <v>459</v>
      </c>
      <c r="H531" s="52" t="s">
        <v>39</v>
      </c>
      <c r="I531" s="55" t="s">
        <v>336</v>
      </c>
      <c r="J531" s="70">
        <v>1</v>
      </c>
      <c r="K531" s="70">
        <v>8</v>
      </c>
      <c r="L531" s="70">
        <v>12</v>
      </c>
      <c r="M531" s="70">
        <v>16</v>
      </c>
      <c r="N531" s="70"/>
      <c r="O531" s="55">
        <f t="shared" si="47"/>
        <v>12</v>
      </c>
      <c r="P531" s="89" t="s">
        <v>22</v>
      </c>
      <c r="Q531" s="55" t="e">
        <f>J531*IF(I531="Diaria",#REF!,IF(I531="Quincenal",#REF!,IF(I531="Semestral",#REF!,IF(I531="Trimestral",#REF!,IF(I531="Cuatrimestral",#REF!,IF(I531="Semanal",#REF!,IF(I531="Mensual",#REF!,IF(I531="Anual",#REF!,0))))))))</f>
        <v>#REF!</v>
      </c>
      <c r="R531" s="55" t="e">
        <f t="shared" si="48"/>
        <v>#REF!</v>
      </c>
      <c r="S531" s="55" t="e">
        <f>IF(P531="Sí",#REF!,#REF!)</f>
        <v>#REF!</v>
      </c>
      <c r="T531" s="55" t="e">
        <f t="shared" si="49"/>
        <v>#REF!</v>
      </c>
      <c r="U531" s="55" t="e">
        <f>C_ODM9[[#This Row],[Plazas]]/$W$10</f>
        <v>#REF!</v>
      </c>
    </row>
    <row r="532" spans="1:21" ht="75" hidden="1" x14ac:dyDescent="0.2">
      <c r="A532" s="90" t="s">
        <v>501</v>
      </c>
      <c r="B532" s="52" t="s">
        <v>335</v>
      </c>
      <c r="C532" s="52" t="s">
        <v>390</v>
      </c>
      <c r="D532" s="52" t="s">
        <v>465</v>
      </c>
      <c r="E532" s="52" t="s">
        <v>428</v>
      </c>
      <c r="F532" s="50" t="s">
        <v>480</v>
      </c>
      <c r="G532" s="50" t="s">
        <v>459</v>
      </c>
      <c r="H532" s="52" t="s">
        <v>39</v>
      </c>
      <c r="I532" s="55" t="s">
        <v>336</v>
      </c>
      <c r="J532" s="70">
        <v>2</v>
      </c>
      <c r="K532" s="70">
        <v>12</v>
      </c>
      <c r="L532" s="70">
        <v>16</v>
      </c>
      <c r="M532" s="70">
        <v>20</v>
      </c>
      <c r="N532" s="70"/>
      <c r="O532" s="55">
        <f t="shared" si="47"/>
        <v>16</v>
      </c>
      <c r="P532" s="89" t="s">
        <v>22</v>
      </c>
      <c r="Q532" s="55" t="e">
        <f>J532*IF(I532="Diaria",#REF!,IF(I532="Quincenal",#REF!,IF(I532="Semestral",#REF!,IF(I532="Trimestral",#REF!,IF(I532="Cuatrimestral",#REF!,IF(I532="Semanal",#REF!,IF(I532="Mensual",#REF!,IF(I532="Anual",#REF!,0))))))))</f>
        <v>#REF!</v>
      </c>
      <c r="R532" s="55" t="e">
        <f t="shared" si="48"/>
        <v>#REF!</v>
      </c>
      <c r="S532" s="55" t="e">
        <f>IF(P532="Sí",#REF!,#REF!)</f>
        <v>#REF!</v>
      </c>
      <c r="T532" s="55" t="e">
        <f t="shared" si="49"/>
        <v>#REF!</v>
      </c>
      <c r="U532" s="55" t="e">
        <f>C_ODM9[[#This Row],[Plazas]]/$W$10</f>
        <v>#REF!</v>
      </c>
    </row>
    <row r="533" spans="1:21" ht="75" hidden="1" x14ac:dyDescent="0.2">
      <c r="A533" s="90" t="s">
        <v>501</v>
      </c>
      <c r="B533" s="52" t="s">
        <v>335</v>
      </c>
      <c r="C533" s="52" t="s">
        <v>390</v>
      </c>
      <c r="D533" s="52" t="s">
        <v>465</v>
      </c>
      <c r="E533" s="52" t="s">
        <v>428</v>
      </c>
      <c r="F533" s="50" t="s">
        <v>481</v>
      </c>
      <c r="G533" s="50" t="s">
        <v>482</v>
      </c>
      <c r="H533" s="52" t="s">
        <v>39</v>
      </c>
      <c r="I533" s="55" t="s">
        <v>336</v>
      </c>
      <c r="J533" s="70">
        <v>1</v>
      </c>
      <c r="K533" s="70">
        <v>8</v>
      </c>
      <c r="L533" s="70">
        <v>12</v>
      </c>
      <c r="M533" s="70">
        <v>16</v>
      </c>
      <c r="N533" s="70"/>
      <c r="O533" s="55">
        <f t="shared" si="47"/>
        <v>12</v>
      </c>
      <c r="P533" s="89" t="s">
        <v>22</v>
      </c>
      <c r="Q533" s="55" t="e">
        <f>J533*IF(I533="Diaria",#REF!,IF(I533="Quincenal",#REF!,IF(I533="Semestral",#REF!,IF(I533="Trimestral",#REF!,IF(I533="Cuatrimestral",#REF!,IF(I533="Semanal",#REF!,IF(I533="Mensual",#REF!,IF(I533="Anual",#REF!,0))))))))</f>
        <v>#REF!</v>
      </c>
      <c r="R533" s="55" t="e">
        <f t="shared" si="48"/>
        <v>#REF!</v>
      </c>
      <c r="S533" s="55" t="e">
        <f>IF(P533="Sí",#REF!,#REF!)</f>
        <v>#REF!</v>
      </c>
      <c r="T533" s="55" t="e">
        <f t="shared" si="49"/>
        <v>#REF!</v>
      </c>
      <c r="U533" s="55" t="e">
        <f>C_ODM9[[#This Row],[Plazas]]/$W$10</f>
        <v>#REF!</v>
      </c>
    </row>
    <row r="534" spans="1:21" ht="75" hidden="1" x14ac:dyDescent="0.2">
      <c r="A534" s="90" t="s">
        <v>501</v>
      </c>
      <c r="B534" s="52" t="s">
        <v>335</v>
      </c>
      <c r="C534" s="52" t="s">
        <v>390</v>
      </c>
      <c r="D534" s="52" t="s">
        <v>465</v>
      </c>
      <c r="E534" s="52" t="s">
        <v>428</v>
      </c>
      <c r="F534" s="50" t="s">
        <v>483</v>
      </c>
      <c r="G534" s="50" t="s">
        <v>459</v>
      </c>
      <c r="H534" s="52" t="s">
        <v>39</v>
      </c>
      <c r="I534" s="55" t="s">
        <v>336</v>
      </c>
      <c r="J534" s="70">
        <v>2</v>
      </c>
      <c r="K534" s="70">
        <v>12</v>
      </c>
      <c r="L534" s="70">
        <v>16</v>
      </c>
      <c r="M534" s="70">
        <v>20</v>
      </c>
      <c r="N534" s="70"/>
      <c r="O534" s="55">
        <f t="shared" si="47"/>
        <v>16</v>
      </c>
      <c r="P534" s="89" t="s">
        <v>22</v>
      </c>
      <c r="Q534" s="55" t="e">
        <f>J534*IF(I534="Diaria",#REF!,IF(I534="Quincenal",#REF!,IF(I534="Semestral",#REF!,IF(I534="Trimestral",#REF!,IF(I534="Cuatrimestral",#REF!,IF(I534="Semanal",#REF!,IF(I534="Mensual",#REF!,IF(I534="Anual",#REF!,0))))))))</f>
        <v>#REF!</v>
      </c>
      <c r="R534" s="55" t="e">
        <f t="shared" si="48"/>
        <v>#REF!</v>
      </c>
      <c r="S534" s="55" t="e">
        <f>IF(P534="Sí",#REF!,#REF!)</f>
        <v>#REF!</v>
      </c>
      <c r="T534" s="55" t="e">
        <f t="shared" si="49"/>
        <v>#REF!</v>
      </c>
      <c r="U534" s="55" t="e">
        <f>C_ODM9[[#This Row],[Plazas]]/$W$10</f>
        <v>#REF!</v>
      </c>
    </row>
    <row r="535" spans="1:21" ht="50" hidden="1" x14ac:dyDescent="0.2">
      <c r="A535" s="90" t="s">
        <v>501</v>
      </c>
      <c r="B535" s="52" t="s">
        <v>335</v>
      </c>
      <c r="C535" s="52" t="s">
        <v>390</v>
      </c>
      <c r="D535" s="52" t="s">
        <v>465</v>
      </c>
      <c r="E535" s="52" t="s">
        <v>432</v>
      </c>
      <c r="F535" s="50" t="s">
        <v>484</v>
      </c>
      <c r="G535" s="50" t="s">
        <v>459</v>
      </c>
      <c r="H535" s="52" t="s">
        <v>39</v>
      </c>
      <c r="I535" s="55" t="s">
        <v>40</v>
      </c>
      <c r="J535" s="70">
        <v>3</v>
      </c>
      <c r="K535" s="70">
        <v>2</v>
      </c>
      <c r="L535" s="70">
        <v>5</v>
      </c>
      <c r="M535" s="70">
        <v>8</v>
      </c>
      <c r="N535" s="70"/>
      <c r="O535" s="55">
        <f t="shared" si="47"/>
        <v>5</v>
      </c>
      <c r="P535" s="89" t="s">
        <v>22</v>
      </c>
      <c r="Q535" s="55" t="e">
        <f>J535*IF(I535="Diaria",#REF!,IF(I535="Quincenal",#REF!,IF(I535="Semestral",#REF!,IF(I535="Trimestral",#REF!,IF(I535="Cuatrimestral",#REF!,IF(I535="Semanal",#REF!,IF(I535="Mensual",#REF!,IF(I535="Anual",#REF!,0))))))))</f>
        <v>#REF!</v>
      </c>
      <c r="R535" s="55" t="e">
        <f t="shared" si="48"/>
        <v>#REF!</v>
      </c>
      <c r="S535" s="55" t="e">
        <f>IF(P535="Sí",#REF!,#REF!)</f>
        <v>#REF!</v>
      </c>
      <c r="T535" s="55" t="e">
        <f t="shared" si="49"/>
        <v>#REF!</v>
      </c>
      <c r="U535" s="55" t="e">
        <f>C_ODM9[[#This Row],[Plazas]]/$W$10</f>
        <v>#REF!</v>
      </c>
    </row>
    <row r="536" spans="1:21" ht="50" hidden="1" x14ac:dyDescent="0.2">
      <c r="A536" s="90" t="s">
        <v>501</v>
      </c>
      <c r="B536" s="52" t="s">
        <v>335</v>
      </c>
      <c r="C536" s="52" t="s">
        <v>390</v>
      </c>
      <c r="D536" s="52" t="s">
        <v>465</v>
      </c>
      <c r="E536" s="52" t="s">
        <v>432</v>
      </c>
      <c r="F536" s="50" t="s">
        <v>485</v>
      </c>
      <c r="G536" s="50" t="s">
        <v>459</v>
      </c>
      <c r="H536" s="52" t="s">
        <v>39</v>
      </c>
      <c r="I536" s="55" t="s">
        <v>40</v>
      </c>
      <c r="J536" s="70">
        <v>1</v>
      </c>
      <c r="K536" s="70">
        <v>2</v>
      </c>
      <c r="L536" s="70">
        <v>5</v>
      </c>
      <c r="M536" s="70">
        <v>8</v>
      </c>
      <c r="N536" s="70"/>
      <c r="O536" s="55">
        <f t="shared" si="47"/>
        <v>5</v>
      </c>
      <c r="P536" s="89" t="s">
        <v>22</v>
      </c>
      <c r="Q536" s="55" t="e">
        <f>J536*IF(I536="Diaria",#REF!,IF(I536="Quincenal",#REF!,IF(I536="Semestral",#REF!,IF(I536="Trimestral",#REF!,IF(I536="Cuatrimestral",#REF!,IF(I536="Semanal",#REF!,IF(I536="Mensual",#REF!,IF(I536="Anual",#REF!,0))))))))</f>
        <v>#REF!</v>
      </c>
      <c r="R536" s="55" t="e">
        <f t="shared" si="48"/>
        <v>#REF!</v>
      </c>
      <c r="S536" s="55" t="e">
        <f>IF(P536="Sí",#REF!,#REF!)</f>
        <v>#REF!</v>
      </c>
      <c r="T536" s="55" t="e">
        <f t="shared" si="49"/>
        <v>#REF!</v>
      </c>
      <c r="U536" s="55" t="e">
        <f>C_ODM9[[#This Row],[Plazas]]/$W$10</f>
        <v>#REF!</v>
      </c>
    </row>
    <row r="537" spans="1:21" ht="50" hidden="1" x14ac:dyDescent="0.2">
      <c r="A537" s="90" t="s">
        <v>501</v>
      </c>
      <c r="B537" s="52" t="s">
        <v>335</v>
      </c>
      <c r="C537" s="52" t="s">
        <v>390</v>
      </c>
      <c r="D537" s="52" t="s">
        <v>465</v>
      </c>
      <c r="E537" s="52" t="s">
        <v>435</v>
      </c>
      <c r="F537" s="50" t="s">
        <v>486</v>
      </c>
      <c r="G537" s="50" t="s">
        <v>459</v>
      </c>
      <c r="H537" s="52" t="s">
        <v>39</v>
      </c>
      <c r="I537" s="55" t="s">
        <v>40</v>
      </c>
      <c r="J537" s="70">
        <v>3</v>
      </c>
      <c r="K537" s="70">
        <v>8</v>
      </c>
      <c r="L537" s="70">
        <v>16</v>
      </c>
      <c r="M537" s="70">
        <v>32</v>
      </c>
      <c r="N537" s="70"/>
      <c r="O537" s="55">
        <f t="shared" si="47"/>
        <v>17.333333333333332</v>
      </c>
      <c r="P537" s="89" t="s">
        <v>22</v>
      </c>
      <c r="Q537" s="55" t="e">
        <f>J537*IF(I537="Diaria",#REF!,IF(I537="Quincenal",#REF!,IF(I537="Semestral",#REF!,IF(I537="Trimestral",#REF!,IF(I537="Cuatrimestral",#REF!,IF(I537="Semanal",#REF!,IF(I537="Mensual",#REF!,IF(I537="Anual",#REF!,0))))))))</f>
        <v>#REF!</v>
      </c>
      <c r="R537" s="55" t="e">
        <f t="shared" si="48"/>
        <v>#REF!</v>
      </c>
      <c r="S537" s="55" t="e">
        <f>IF(P537="Sí",#REF!,#REF!)</f>
        <v>#REF!</v>
      </c>
      <c r="T537" s="55" t="e">
        <f t="shared" si="49"/>
        <v>#REF!</v>
      </c>
      <c r="U537" s="55" t="e">
        <f>C_ODM9[[#This Row],[Plazas]]/$W$10</f>
        <v>#REF!</v>
      </c>
    </row>
    <row r="538" spans="1:21" ht="50" hidden="1" x14ac:dyDescent="0.2">
      <c r="A538" s="90" t="s">
        <v>501</v>
      </c>
      <c r="B538" s="52" t="s">
        <v>335</v>
      </c>
      <c r="C538" s="52" t="s">
        <v>390</v>
      </c>
      <c r="D538" s="52" t="s">
        <v>465</v>
      </c>
      <c r="E538" s="52" t="s">
        <v>435</v>
      </c>
      <c r="F538" s="50" t="s">
        <v>487</v>
      </c>
      <c r="G538" s="50" t="s">
        <v>459</v>
      </c>
      <c r="H538" s="52" t="s">
        <v>39</v>
      </c>
      <c r="I538" s="55" t="s">
        <v>40</v>
      </c>
      <c r="J538" s="70">
        <v>3</v>
      </c>
      <c r="K538" s="70">
        <v>16</v>
      </c>
      <c r="L538" s="70">
        <v>24</v>
      </c>
      <c r="M538" s="70">
        <v>40</v>
      </c>
      <c r="N538" s="70"/>
      <c r="O538" s="55">
        <f t="shared" si="47"/>
        <v>25.333333333333332</v>
      </c>
      <c r="P538" s="89" t="s">
        <v>22</v>
      </c>
      <c r="Q538" s="55" t="e">
        <f>J538*IF(I538="Diaria",#REF!,IF(I538="Quincenal",#REF!,IF(I538="Semestral",#REF!,IF(I538="Trimestral",#REF!,IF(I538="Cuatrimestral",#REF!,IF(I538="Semanal",#REF!,IF(I538="Mensual",#REF!,IF(I538="Anual",#REF!,0))))))))</f>
        <v>#REF!</v>
      </c>
      <c r="R538" s="55" t="e">
        <f t="shared" si="48"/>
        <v>#REF!</v>
      </c>
      <c r="S538" s="55" t="e">
        <f>IF(P538="Sí",#REF!,#REF!)</f>
        <v>#REF!</v>
      </c>
      <c r="T538" s="55" t="e">
        <f t="shared" si="49"/>
        <v>#REF!</v>
      </c>
      <c r="U538" s="55" t="e">
        <f>C_ODM9[[#This Row],[Plazas]]/$W$10</f>
        <v>#REF!</v>
      </c>
    </row>
    <row r="539" spans="1:21" ht="50" hidden="1" x14ac:dyDescent="0.2">
      <c r="A539" s="90" t="s">
        <v>501</v>
      </c>
      <c r="B539" s="52" t="s">
        <v>335</v>
      </c>
      <c r="C539" s="52" t="s">
        <v>390</v>
      </c>
      <c r="D539" s="52" t="s">
        <v>465</v>
      </c>
      <c r="E539" s="52" t="s">
        <v>435</v>
      </c>
      <c r="F539" s="50" t="s">
        <v>488</v>
      </c>
      <c r="G539" s="50" t="s">
        <v>387</v>
      </c>
      <c r="H539" s="52" t="s">
        <v>39</v>
      </c>
      <c r="I539" s="55" t="s">
        <v>40</v>
      </c>
      <c r="J539" s="70">
        <v>3</v>
      </c>
      <c r="K539" s="70">
        <v>2</v>
      </c>
      <c r="L539" s="70">
        <v>5</v>
      </c>
      <c r="M539" s="70">
        <v>8</v>
      </c>
      <c r="N539" s="70"/>
      <c r="O539" s="55">
        <f t="shared" si="47"/>
        <v>5</v>
      </c>
      <c r="P539" s="89" t="s">
        <v>22</v>
      </c>
      <c r="Q539" s="55" t="e">
        <f>J539*IF(I539="Diaria",#REF!,IF(I539="Quincenal",#REF!,IF(I539="Semestral",#REF!,IF(I539="Trimestral",#REF!,IF(I539="Cuatrimestral",#REF!,IF(I539="Semanal",#REF!,IF(I539="Mensual",#REF!,IF(I539="Anual",#REF!,0))))))))</f>
        <v>#REF!</v>
      </c>
      <c r="R539" s="55" t="e">
        <f t="shared" si="48"/>
        <v>#REF!</v>
      </c>
      <c r="S539" s="55" t="e">
        <f>IF(P539="Sí",#REF!,#REF!)</f>
        <v>#REF!</v>
      </c>
      <c r="T539" s="55" t="e">
        <f t="shared" si="49"/>
        <v>#REF!</v>
      </c>
      <c r="U539" s="55" t="e">
        <f>C_ODM9[[#This Row],[Plazas]]/$W$10</f>
        <v>#REF!</v>
      </c>
    </row>
    <row r="540" spans="1:21" ht="50" hidden="1" x14ac:dyDescent="0.2">
      <c r="A540" s="90" t="s">
        <v>501</v>
      </c>
      <c r="B540" s="52" t="s">
        <v>335</v>
      </c>
      <c r="C540" s="52" t="s">
        <v>390</v>
      </c>
      <c r="D540" s="52" t="s">
        <v>465</v>
      </c>
      <c r="E540" s="52" t="s">
        <v>435</v>
      </c>
      <c r="F540" s="50" t="s">
        <v>489</v>
      </c>
      <c r="G540" s="50" t="s">
        <v>387</v>
      </c>
      <c r="H540" s="52" t="s">
        <v>39</v>
      </c>
      <c r="I540" s="55" t="s">
        <v>40</v>
      </c>
      <c r="J540" s="70">
        <v>3</v>
      </c>
      <c r="K540" s="70">
        <v>2</v>
      </c>
      <c r="L540" s="70">
        <v>5</v>
      </c>
      <c r="M540" s="70">
        <v>8</v>
      </c>
      <c r="N540" s="70"/>
      <c r="O540" s="55">
        <f t="shared" si="47"/>
        <v>5</v>
      </c>
      <c r="P540" s="89" t="s">
        <v>22</v>
      </c>
      <c r="Q540" s="55" t="e">
        <f>J540*IF(I540="Diaria",#REF!,IF(I540="Quincenal",#REF!,IF(I540="Semestral",#REF!,IF(I540="Trimestral",#REF!,IF(I540="Cuatrimestral",#REF!,IF(I540="Semanal",#REF!,IF(I540="Mensual",#REF!,IF(I540="Anual",#REF!,0))))))))</f>
        <v>#REF!</v>
      </c>
      <c r="R540" s="55" t="e">
        <f t="shared" si="48"/>
        <v>#REF!</v>
      </c>
      <c r="S540" s="55" t="e">
        <f>IF(P540="Sí",#REF!,#REF!)</f>
        <v>#REF!</v>
      </c>
      <c r="T540" s="55" t="e">
        <f t="shared" si="49"/>
        <v>#REF!</v>
      </c>
      <c r="U540" s="55" t="e">
        <f>C_ODM9[[#This Row],[Plazas]]/$W$10</f>
        <v>#REF!</v>
      </c>
    </row>
    <row r="541" spans="1:21" ht="75" hidden="1" x14ac:dyDescent="0.2">
      <c r="A541" s="90" t="s">
        <v>501</v>
      </c>
      <c r="B541" s="52" t="s">
        <v>335</v>
      </c>
      <c r="C541" s="52" t="s">
        <v>390</v>
      </c>
      <c r="D541" s="52" t="s">
        <v>465</v>
      </c>
      <c r="E541" s="52" t="s">
        <v>437</v>
      </c>
      <c r="F541" s="50" t="s">
        <v>490</v>
      </c>
      <c r="G541" s="50" t="s">
        <v>459</v>
      </c>
      <c r="H541" s="52" t="s">
        <v>39</v>
      </c>
      <c r="I541" s="55" t="s">
        <v>40</v>
      </c>
      <c r="J541" s="70">
        <v>1</v>
      </c>
      <c r="K541" s="70">
        <v>2</v>
      </c>
      <c r="L541" s="70">
        <v>5</v>
      </c>
      <c r="M541" s="70">
        <v>8</v>
      </c>
      <c r="N541" s="70"/>
      <c r="O541" s="55">
        <f t="shared" si="47"/>
        <v>5</v>
      </c>
      <c r="P541" s="89" t="s">
        <v>22</v>
      </c>
      <c r="Q541" s="55" t="e">
        <f>J541*IF(I541="Diaria",#REF!,IF(I541="Quincenal",#REF!,IF(I541="Semestral",#REF!,IF(I541="Trimestral",#REF!,IF(I541="Cuatrimestral",#REF!,IF(I541="Semanal",#REF!,IF(I541="Mensual",#REF!,IF(I541="Anual",#REF!,0))))))))</f>
        <v>#REF!</v>
      </c>
      <c r="R541" s="55" t="e">
        <f t="shared" si="48"/>
        <v>#REF!</v>
      </c>
      <c r="S541" s="55" t="e">
        <f>IF(P541="Sí",#REF!,#REF!)</f>
        <v>#REF!</v>
      </c>
      <c r="T541" s="55" t="e">
        <f t="shared" si="49"/>
        <v>#REF!</v>
      </c>
      <c r="U541" s="55" t="e">
        <f>C_ODM9[[#This Row],[Plazas]]/$W$10</f>
        <v>#REF!</v>
      </c>
    </row>
    <row r="542" spans="1:21" ht="75" hidden="1" x14ac:dyDescent="0.2">
      <c r="A542" s="90" t="s">
        <v>501</v>
      </c>
      <c r="B542" s="52" t="s">
        <v>335</v>
      </c>
      <c r="C542" s="52" t="s">
        <v>390</v>
      </c>
      <c r="D542" s="52" t="s">
        <v>465</v>
      </c>
      <c r="E542" s="52" t="s">
        <v>437</v>
      </c>
      <c r="F542" s="50" t="s">
        <v>491</v>
      </c>
      <c r="G542" s="50" t="s">
        <v>459</v>
      </c>
      <c r="H542" s="52" t="s">
        <v>39</v>
      </c>
      <c r="I542" s="55" t="s">
        <v>40</v>
      </c>
      <c r="J542" s="70">
        <v>1</v>
      </c>
      <c r="K542" s="70">
        <v>4</v>
      </c>
      <c r="L542" s="70">
        <v>8</v>
      </c>
      <c r="M542" s="70">
        <v>12</v>
      </c>
      <c r="N542" s="70"/>
      <c r="O542" s="55">
        <f t="shared" si="47"/>
        <v>8</v>
      </c>
      <c r="P542" s="89" t="s">
        <v>22</v>
      </c>
      <c r="Q542" s="55" t="e">
        <f>J542*IF(I542="Diaria",#REF!,IF(I542="Quincenal",#REF!,IF(I542="Semestral",#REF!,IF(I542="Trimestral",#REF!,IF(I542="Cuatrimestral",#REF!,IF(I542="Semanal",#REF!,IF(I542="Mensual",#REF!,IF(I542="Anual",#REF!,0))))))))</f>
        <v>#REF!</v>
      </c>
      <c r="R542" s="55" t="e">
        <f t="shared" si="48"/>
        <v>#REF!</v>
      </c>
      <c r="S542" s="55" t="e">
        <f>IF(P542="Sí",#REF!,#REF!)</f>
        <v>#REF!</v>
      </c>
      <c r="T542" s="55" t="e">
        <f t="shared" si="49"/>
        <v>#REF!</v>
      </c>
      <c r="U542" s="55" t="e">
        <f>C_ODM9[[#This Row],[Plazas]]/$W$10</f>
        <v>#REF!</v>
      </c>
    </row>
    <row r="543" spans="1:21" ht="75" hidden="1" x14ac:dyDescent="0.2">
      <c r="A543" s="90" t="s">
        <v>501</v>
      </c>
      <c r="B543" s="52" t="s">
        <v>335</v>
      </c>
      <c r="C543" s="52" t="s">
        <v>390</v>
      </c>
      <c r="D543" s="52" t="s">
        <v>465</v>
      </c>
      <c r="E543" s="52" t="s">
        <v>437</v>
      </c>
      <c r="F543" s="50" t="s">
        <v>492</v>
      </c>
      <c r="G543" s="50" t="s">
        <v>459</v>
      </c>
      <c r="H543" s="52" t="s">
        <v>39</v>
      </c>
      <c r="I543" s="55" t="s">
        <v>40</v>
      </c>
      <c r="J543" s="70">
        <v>1</v>
      </c>
      <c r="K543" s="70">
        <v>2</v>
      </c>
      <c r="L543" s="70">
        <v>3</v>
      </c>
      <c r="M543" s="70">
        <v>4</v>
      </c>
      <c r="N543" s="70"/>
      <c r="O543" s="55">
        <f t="shared" si="47"/>
        <v>3</v>
      </c>
      <c r="P543" s="89" t="s">
        <v>22</v>
      </c>
      <c r="Q543" s="55" t="e">
        <f>J543*IF(I543="Diaria",#REF!,IF(I543="Quincenal",#REF!,IF(I543="Semestral",#REF!,IF(I543="Trimestral",#REF!,IF(I543="Cuatrimestral",#REF!,IF(I543="Semanal",#REF!,IF(I543="Mensual",#REF!,IF(I543="Anual",#REF!,0))))))))</f>
        <v>#REF!</v>
      </c>
      <c r="R543" s="55" t="e">
        <f t="shared" si="48"/>
        <v>#REF!</v>
      </c>
      <c r="S543" s="55" t="e">
        <f>IF(P543="Sí",#REF!,#REF!)</f>
        <v>#REF!</v>
      </c>
      <c r="T543" s="55" t="e">
        <f t="shared" si="49"/>
        <v>#REF!</v>
      </c>
      <c r="U543" s="55" t="e">
        <f>C_ODM9[[#This Row],[Plazas]]/$W$10</f>
        <v>#REF!</v>
      </c>
    </row>
    <row r="544" spans="1:21" ht="75" hidden="1" x14ac:dyDescent="0.2">
      <c r="A544" s="90" t="s">
        <v>501</v>
      </c>
      <c r="B544" s="52" t="s">
        <v>335</v>
      </c>
      <c r="C544" s="52" t="s">
        <v>390</v>
      </c>
      <c r="D544" s="52" t="s">
        <v>465</v>
      </c>
      <c r="E544" s="52" t="s">
        <v>437</v>
      </c>
      <c r="F544" s="50" t="s">
        <v>493</v>
      </c>
      <c r="G544" s="50" t="s">
        <v>459</v>
      </c>
      <c r="H544" s="52" t="s">
        <v>39</v>
      </c>
      <c r="I544" s="55" t="s">
        <v>40</v>
      </c>
      <c r="J544" s="70">
        <v>1</v>
      </c>
      <c r="K544" s="70">
        <v>4</v>
      </c>
      <c r="L544" s="70">
        <v>6</v>
      </c>
      <c r="M544" s="70">
        <v>8</v>
      </c>
      <c r="N544" s="70"/>
      <c r="O544" s="55">
        <f t="shared" si="47"/>
        <v>6</v>
      </c>
      <c r="P544" s="89" t="s">
        <v>22</v>
      </c>
      <c r="Q544" s="55" t="e">
        <f>J544*IF(I544="Diaria",#REF!,IF(I544="Quincenal",#REF!,IF(I544="Semestral",#REF!,IF(I544="Trimestral",#REF!,IF(I544="Cuatrimestral",#REF!,IF(I544="Semanal",#REF!,IF(I544="Mensual",#REF!,IF(I544="Anual",#REF!,0))))))))</f>
        <v>#REF!</v>
      </c>
      <c r="R544" s="55" t="e">
        <f t="shared" si="48"/>
        <v>#REF!</v>
      </c>
      <c r="S544" s="55" t="e">
        <f>IF(P544="Sí",#REF!,#REF!)</f>
        <v>#REF!</v>
      </c>
      <c r="T544" s="55" t="e">
        <f t="shared" si="49"/>
        <v>#REF!</v>
      </c>
      <c r="U544" s="55" t="e">
        <f>C_ODM9[[#This Row],[Plazas]]/$W$10</f>
        <v>#REF!</v>
      </c>
    </row>
    <row r="545" spans="1:21" ht="75" hidden="1" x14ac:dyDescent="0.2">
      <c r="A545" s="90" t="s">
        <v>501</v>
      </c>
      <c r="B545" s="52" t="s">
        <v>335</v>
      </c>
      <c r="C545" s="52" t="s">
        <v>390</v>
      </c>
      <c r="D545" s="52" t="s">
        <v>465</v>
      </c>
      <c r="E545" s="52" t="s">
        <v>440</v>
      </c>
      <c r="F545" s="50" t="s">
        <v>441</v>
      </c>
      <c r="G545" s="50" t="s">
        <v>459</v>
      </c>
      <c r="H545" s="52" t="s">
        <v>39</v>
      </c>
      <c r="I545" s="55" t="s">
        <v>44</v>
      </c>
      <c r="J545" s="70">
        <v>4</v>
      </c>
      <c r="K545" s="70">
        <v>8</v>
      </c>
      <c r="L545" s="70">
        <v>16</v>
      </c>
      <c r="M545" s="70">
        <v>24</v>
      </c>
      <c r="N545" s="70"/>
      <c r="O545" s="55">
        <f t="shared" si="47"/>
        <v>16</v>
      </c>
      <c r="P545" s="89" t="s">
        <v>22</v>
      </c>
      <c r="Q545" s="55" t="e">
        <f>J545*IF(I545="Diaria",#REF!,IF(I545="Quincenal",#REF!,IF(I545="Semestral",#REF!,IF(I545="Trimestral",#REF!,IF(I545="Cuatrimestral",#REF!,IF(I545="Semanal",#REF!,IF(I545="Mensual",#REF!,IF(I545="Anual",#REF!,0))))))))</f>
        <v>#REF!</v>
      </c>
      <c r="R545" s="55" t="e">
        <f t="shared" si="48"/>
        <v>#REF!</v>
      </c>
      <c r="S545" s="55" t="e">
        <f>IF(P545="Sí",#REF!,#REF!)</f>
        <v>#REF!</v>
      </c>
      <c r="T545" s="55" t="e">
        <f t="shared" si="49"/>
        <v>#REF!</v>
      </c>
      <c r="U545" s="55" t="e">
        <f>C_ODM9[[#This Row],[Plazas]]/$W$10</f>
        <v>#REF!</v>
      </c>
    </row>
    <row r="546" spans="1:21" ht="75" hidden="1" x14ac:dyDescent="0.2">
      <c r="A546" s="90" t="s">
        <v>501</v>
      </c>
      <c r="B546" s="52" t="s">
        <v>335</v>
      </c>
      <c r="C546" s="52" t="s">
        <v>390</v>
      </c>
      <c r="D546" s="52" t="s">
        <v>465</v>
      </c>
      <c r="E546" s="52" t="s">
        <v>440</v>
      </c>
      <c r="F546" s="50" t="s">
        <v>494</v>
      </c>
      <c r="G546" s="50" t="s">
        <v>459</v>
      </c>
      <c r="H546" s="52" t="s">
        <v>39</v>
      </c>
      <c r="I546" s="55" t="s">
        <v>44</v>
      </c>
      <c r="J546" s="70">
        <v>2</v>
      </c>
      <c r="K546" s="70">
        <v>16</v>
      </c>
      <c r="L546" s="70">
        <v>24</v>
      </c>
      <c r="M546" s="70">
        <v>32</v>
      </c>
      <c r="N546" s="70"/>
      <c r="O546" s="55">
        <f t="shared" si="47"/>
        <v>24</v>
      </c>
      <c r="P546" s="89" t="s">
        <v>22</v>
      </c>
      <c r="Q546" s="55" t="e">
        <f>J546*IF(I546="Diaria",#REF!,IF(I546="Quincenal",#REF!,IF(I546="Semestral",#REF!,IF(I546="Trimestral",#REF!,IF(I546="Cuatrimestral",#REF!,IF(I546="Semanal",#REF!,IF(I546="Mensual",#REF!,IF(I546="Anual",#REF!,0))))))))</f>
        <v>#REF!</v>
      </c>
      <c r="R546" s="55" t="e">
        <f t="shared" si="48"/>
        <v>#REF!</v>
      </c>
      <c r="S546" s="55" t="e">
        <f>IF(P546="Sí",#REF!,#REF!)</f>
        <v>#REF!</v>
      </c>
      <c r="T546" s="55" t="e">
        <f t="shared" si="49"/>
        <v>#REF!</v>
      </c>
      <c r="U546" s="55" t="e">
        <f>C_ODM9[[#This Row],[Plazas]]/$W$10</f>
        <v>#REF!</v>
      </c>
    </row>
    <row r="547" spans="1:21" ht="100" hidden="1" x14ac:dyDescent="0.2">
      <c r="A547" s="90" t="s">
        <v>501</v>
      </c>
      <c r="B547" s="52" t="s">
        <v>335</v>
      </c>
      <c r="C547" s="52" t="s">
        <v>390</v>
      </c>
      <c r="D547" s="52" t="s">
        <v>465</v>
      </c>
      <c r="E547" s="52" t="s">
        <v>446</v>
      </c>
      <c r="F547" s="50" t="s">
        <v>495</v>
      </c>
      <c r="G547" s="50" t="s">
        <v>459</v>
      </c>
      <c r="H547" s="52" t="s">
        <v>39</v>
      </c>
      <c r="I547" s="55" t="s">
        <v>44</v>
      </c>
      <c r="J547" s="70">
        <v>3</v>
      </c>
      <c r="K547" s="70">
        <v>4</v>
      </c>
      <c r="L547" s="70">
        <v>6</v>
      </c>
      <c r="M547" s="70">
        <v>8</v>
      </c>
      <c r="N547" s="70"/>
      <c r="O547" s="55">
        <f t="shared" si="47"/>
        <v>6</v>
      </c>
      <c r="P547" s="89" t="s">
        <v>22</v>
      </c>
      <c r="Q547" s="55" t="e">
        <f>J547*IF(I547="Diaria",#REF!,IF(I547="Quincenal",#REF!,IF(I547="Semestral",#REF!,IF(I547="Trimestral",#REF!,IF(I547="Cuatrimestral",#REF!,IF(I547="Semanal",#REF!,IF(I547="Mensual",#REF!,IF(I547="Anual",#REF!,0))))))))</f>
        <v>#REF!</v>
      </c>
      <c r="R547" s="55" t="e">
        <f t="shared" si="48"/>
        <v>#REF!</v>
      </c>
      <c r="S547" s="55" t="e">
        <f>IF(P547="Sí",#REF!,#REF!)</f>
        <v>#REF!</v>
      </c>
      <c r="T547" s="55" t="e">
        <f t="shared" si="49"/>
        <v>#REF!</v>
      </c>
      <c r="U547" s="55" t="e">
        <f>C_ODM9[[#This Row],[Plazas]]/$W$10</f>
        <v>#REF!</v>
      </c>
    </row>
    <row r="548" spans="1:21" ht="100" hidden="1" x14ac:dyDescent="0.2">
      <c r="A548" s="90" t="s">
        <v>501</v>
      </c>
      <c r="B548" s="52" t="s">
        <v>335</v>
      </c>
      <c r="C548" s="52" t="s">
        <v>390</v>
      </c>
      <c r="D548" s="52" t="s">
        <v>465</v>
      </c>
      <c r="E548" s="52" t="s">
        <v>446</v>
      </c>
      <c r="F548" s="50" t="s">
        <v>496</v>
      </c>
      <c r="G548" s="50" t="s">
        <v>459</v>
      </c>
      <c r="H548" s="52" t="s">
        <v>39</v>
      </c>
      <c r="I548" s="55" t="s">
        <v>44</v>
      </c>
      <c r="J548" s="70">
        <v>3</v>
      </c>
      <c r="K548" s="70">
        <v>8</v>
      </c>
      <c r="L548" s="70">
        <v>12</v>
      </c>
      <c r="M548" s="70">
        <v>16</v>
      </c>
      <c r="N548" s="70"/>
      <c r="O548" s="55">
        <f t="shared" si="47"/>
        <v>12</v>
      </c>
      <c r="P548" s="89" t="s">
        <v>22</v>
      </c>
      <c r="Q548" s="55" t="e">
        <f>J548*IF(I548="Diaria",#REF!,IF(I548="Quincenal",#REF!,IF(I548="Semestral",#REF!,IF(I548="Trimestral",#REF!,IF(I548="Cuatrimestral",#REF!,IF(I548="Semanal",#REF!,IF(I548="Mensual",#REF!,IF(I548="Anual",#REF!,0))))))))</f>
        <v>#REF!</v>
      </c>
      <c r="R548" s="55" t="e">
        <f t="shared" si="48"/>
        <v>#REF!</v>
      </c>
      <c r="S548" s="55" t="e">
        <f>IF(P548="Sí",#REF!,#REF!)</f>
        <v>#REF!</v>
      </c>
      <c r="T548" s="55" t="e">
        <f t="shared" si="49"/>
        <v>#REF!</v>
      </c>
      <c r="U548" s="55" t="e">
        <f>C_ODM9[[#This Row],[Plazas]]/$W$10</f>
        <v>#REF!</v>
      </c>
    </row>
    <row r="549" spans="1:21" ht="50" hidden="1" x14ac:dyDescent="0.2">
      <c r="A549" s="90" t="s">
        <v>501</v>
      </c>
      <c r="B549" s="52" t="s">
        <v>335</v>
      </c>
      <c r="C549" s="52" t="s">
        <v>390</v>
      </c>
      <c r="D549" s="52" t="s">
        <v>465</v>
      </c>
      <c r="E549" s="52" t="s">
        <v>449</v>
      </c>
      <c r="F549" s="50" t="s">
        <v>497</v>
      </c>
      <c r="G549" s="50" t="s">
        <v>459</v>
      </c>
      <c r="H549" s="52" t="s">
        <v>39</v>
      </c>
      <c r="I549" s="55" t="s">
        <v>44</v>
      </c>
      <c r="J549" s="70">
        <v>3</v>
      </c>
      <c r="K549" s="70">
        <v>4</v>
      </c>
      <c r="L549" s="70">
        <v>8</v>
      </c>
      <c r="M549" s="70">
        <v>12</v>
      </c>
      <c r="N549" s="70"/>
      <c r="O549" s="55">
        <f t="shared" si="47"/>
        <v>8</v>
      </c>
      <c r="P549" s="89" t="s">
        <v>22</v>
      </c>
      <c r="Q549" s="55" t="e">
        <f>J549*IF(I549="Diaria",#REF!,IF(I549="Quincenal",#REF!,IF(I549="Semestral",#REF!,IF(I549="Trimestral",#REF!,IF(I549="Cuatrimestral",#REF!,IF(I549="Semanal",#REF!,IF(I549="Mensual",#REF!,IF(I549="Anual",#REF!,0))))))))</f>
        <v>#REF!</v>
      </c>
      <c r="R549" s="55" t="e">
        <f t="shared" si="48"/>
        <v>#REF!</v>
      </c>
      <c r="S549" s="55" t="e">
        <f>IF(P549="Sí",#REF!,#REF!)</f>
        <v>#REF!</v>
      </c>
      <c r="T549" s="55" t="e">
        <f t="shared" si="49"/>
        <v>#REF!</v>
      </c>
      <c r="U549" s="55" t="e">
        <f>C_ODM9[[#This Row],[Plazas]]/$W$10</f>
        <v>#REF!</v>
      </c>
    </row>
    <row r="550" spans="1:21" ht="50" hidden="1" x14ac:dyDescent="0.2">
      <c r="A550" s="90" t="s">
        <v>501</v>
      </c>
      <c r="B550" s="52" t="s">
        <v>335</v>
      </c>
      <c r="C550" s="52" t="s">
        <v>390</v>
      </c>
      <c r="D550" s="52" t="s">
        <v>465</v>
      </c>
      <c r="E550" s="52" t="s">
        <v>449</v>
      </c>
      <c r="F550" s="50" t="s">
        <v>498</v>
      </c>
      <c r="G550" s="50" t="s">
        <v>459</v>
      </c>
      <c r="H550" s="52" t="s">
        <v>39</v>
      </c>
      <c r="I550" s="55" t="s">
        <v>44</v>
      </c>
      <c r="J550" s="70">
        <v>3</v>
      </c>
      <c r="K550" s="70">
        <v>6</v>
      </c>
      <c r="L550" s="70">
        <v>10</v>
      </c>
      <c r="M550" s="70">
        <v>16</v>
      </c>
      <c r="N550" s="70"/>
      <c r="O550" s="55">
        <f t="shared" si="47"/>
        <v>10.333333333333334</v>
      </c>
      <c r="P550" s="89" t="s">
        <v>22</v>
      </c>
      <c r="Q550" s="55" t="e">
        <f>J550*IF(I550="Diaria",#REF!,IF(I550="Quincenal",#REF!,IF(I550="Semestral",#REF!,IF(I550="Trimestral",#REF!,IF(I550="Cuatrimestral",#REF!,IF(I550="Semanal",#REF!,IF(I550="Mensual",#REF!,IF(I550="Anual",#REF!,0))))))))</f>
        <v>#REF!</v>
      </c>
      <c r="R550" s="55" t="e">
        <f t="shared" si="48"/>
        <v>#REF!</v>
      </c>
      <c r="S550" s="55" t="e">
        <f>IF(P550="Sí",#REF!,#REF!)</f>
        <v>#REF!</v>
      </c>
      <c r="T550" s="55" t="e">
        <f t="shared" si="49"/>
        <v>#REF!</v>
      </c>
      <c r="U550" s="55" t="e">
        <f>C_ODM9[[#This Row],[Plazas]]/$W$10</f>
        <v>#REF!</v>
      </c>
    </row>
    <row r="551" spans="1:21" ht="50" hidden="1" x14ac:dyDescent="0.2">
      <c r="A551" s="90" t="s">
        <v>501</v>
      </c>
      <c r="B551" s="52" t="s">
        <v>335</v>
      </c>
      <c r="C551" s="52" t="s">
        <v>390</v>
      </c>
      <c r="D551" s="52" t="s">
        <v>465</v>
      </c>
      <c r="E551" s="52" t="s">
        <v>451</v>
      </c>
      <c r="F551" s="50" t="s">
        <v>517</v>
      </c>
      <c r="G551" s="50" t="s">
        <v>518</v>
      </c>
      <c r="H551" s="52" t="s">
        <v>39</v>
      </c>
      <c r="I551" s="55" t="s">
        <v>44</v>
      </c>
      <c r="J551" s="70">
        <v>3</v>
      </c>
      <c r="K551" s="70">
        <v>2</v>
      </c>
      <c r="L551" s="70">
        <v>5</v>
      </c>
      <c r="M551" s="70">
        <v>8</v>
      </c>
      <c r="N551" s="70"/>
      <c r="O551" s="55">
        <f t="shared" si="47"/>
        <v>5</v>
      </c>
      <c r="P551" s="89" t="s">
        <v>22</v>
      </c>
      <c r="Q551" s="55" t="e">
        <f>J551*IF(I551="Diaria",#REF!,IF(I551="Quincenal",#REF!,IF(I551="Semestral",#REF!,IF(I551="Trimestral",#REF!,IF(I551="Cuatrimestral",#REF!,IF(I551="Semanal",#REF!,IF(I551="Mensual",#REF!,IF(I551="Anual",#REF!,0))))))))</f>
        <v>#REF!</v>
      </c>
      <c r="R551" s="55" t="e">
        <f t="shared" si="48"/>
        <v>#REF!</v>
      </c>
      <c r="S551" s="55" t="e">
        <f>IF(P551="Sí",#REF!,#REF!)</f>
        <v>#REF!</v>
      </c>
      <c r="T551" s="55" t="e">
        <f t="shared" si="49"/>
        <v>#REF!</v>
      </c>
      <c r="U551" s="55" t="e">
        <f>C_ODM9[[#This Row],[Plazas]]/$W$10</f>
        <v>#REF!</v>
      </c>
    </row>
    <row r="552" spans="1:21" ht="50" hidden="1" x14ac:dyDescent="0.2">
      <c r="A552" s="90" t="s">
        <v>501</v>
      </c>
      <c r="B552" s="52" t="s">
        <v>335</v>
      </c>
      <c r="C552" s="52" t="s">
        <v>390</v>
      </c>
      <c r="D552" s="52" t="s">
        <v>465</v>
      </c>
      <c r="E552" s="52" t="s">
        <v>451</v>
      </c>
      <c r="F552" s="50" t="s">
        <v>519</v>
      </c>
      <c r="G552" s="50" t="s">
        <v>518</v>
      </c>
      <c r="H552" s="52" t="s">
        <v>39</v>
      </c>
      <c r="I552" s="55" t="s">
        <v>44</v>
      </c>
      <c r="J552" s="70">
        <v>3</v>
      </c>
      <c r="K552" s="70">
        <v>2</v>
      </c>
      <c r="L552" s="70">
        <v>5</v>
      </c>
      <c r="M552" s="70">
        <v>8</v>
      </c>
      <c r="N552" s="70"/>
      <c r="O552" s="55">
        <f t="shared" si="47"/>
        <v>5</v>
      </c>
      <c r="P552" s="89" t="s">
        <v>22</v>
      </c>
      <c r="Q552" s="55" t="e">
        <f>J552*IF(I552="Diaria",#REF!,IF(I552="Quincenal",#REF!,IF(I552="Semestral",#REF!,IF(I552="Trimestral",#REF!,IF(I552="Cuatrimestral",#REF!,IF(I552="Semanal",#REF!,IF(I552="Mensual",#REF!,IF(I552="Anual",#REF!,0))))))))</f>
        <v>#REF!</v>
      </c>
      <c r="R552" s="55" t="e">
        <f t="shared" si="48"/>
        <v>#REF!</v>
      </c>
      <c r="S552" s="55" t="e">
        <f>IF(P552="Sí",#REF!,#REF!)</f>
        <v>#REF!</v>
      </c>
      <c r="T552" s="55" t="e">
        <f t="shared" si="49"/>
        <v>#REF!</v>
      </c>
      <c r="U552" s="55" t="e">
        <f>C_ODM9[[#This Row],[Plazas]]/$W$10</f>
        <v>#REF!</v>
      </c>
    </row>
    <row r="553" spans="1:21" ht="50" hidden="1" x14ac:dyDescent="0.2">
      <c r="A553" s="90" t="s">
        <v>501</v>
      </c>
      <c r="B553" s="52" t="s">
        <v>335</v>
      </c>
      <c r="C553" s="52" t="s">
        <v>390</v>
      </c>
      <c r="D553" s="52" t="s">
        <v>465</v>
      </c>
      <c r="E553" s="52" t="s">
        <v>454</v>
      </c>
      <c r="F553" s="50" t="s">
        <v>499</v>
      </c>
      <c r="G553" s="50" t="s">
        <v>459</v>
      </c>
      <c r="H553" s="52" t="s">
        <v>39</v>
      </c>
      <c r="I553" s="55" t="s">
        <v>44</v>
      </c>
      <c r="J553" s="70">
        <v>3</v>
      </c>
      <c r="K553" s="70">
        <v>8</v>
      </c>
      <c r="L553" s="70">
        <v>12</v>
      </c>
      <c r="M553" s="70">
        <v>16</v>
      </c>
      <c r="N553" s="70"/>
      <c r="O553" s="55">
        <f t="shared" si="47"/>
        <v>12</v>
      </c>
      <c r="P553" s="89" t="s">
        <v>22</v>
      </c>
      <c r="Q553" s="55" t="e">
        <f>J553*IF(I553="Diaria",#REF!,IF(I553="Quincenal",#REF!,IF(I553="Semestral",#REF!,IF(I553="Trimestral",#REF!,IF(I553="Cuatrimestral",#REF!,IF(I553="Semanal",#REF!,IF(I553="Mensual",#REF!,IF(I553="Anual",#REF!,0))))))))</f>
        <v>#REF!</v>
      </c>
      <c r="R553" s="55" t="e">
        <f t="shared" si="48"/>
        <v>#REF!</v>
      </c>
      <c r="S553" s="55" t="e">
        <f>IF(P553="Sí",#REF!,#REF!)</f>
        <v>#REF!</v>
      </c>
      <c r="T553" s="55" t="e">
        <f t="shared" si="49"/>
        <v>#REF!</v>
      </c>
      <c r="U553" s="55" t="e">
        <f>C_ODM9[[#This Row],[Plazas]]/$W$10</f>
        <v>#REF!</v>
      </c>
    </row>
    <row r="554" spans="1:21" ht="50" hidden="1" x14ac:dyDescent="0.2">
      <c r="A554" s="90" t="s">
        <v>501</v>
      </c>
      <c r="B554" s="52" t="s">
        <v>335</v>
      </c>
      <c r="C554" s="52" t="s">
        <v>390</v>
      </c>
      <c r="D554" s="52" t="s">
        <v>465</v>
      </c>
      <c r="E554" s="52" t="s">
        <v>454</v>
      </c>
      <c r="F554" s="50" t="s">
        <v>500</v>
      </c>
      <c r="G554" s="50" t="s">
        <v>459</v>
      </c>
      <c r="H554" s="52" t="s">
        <v>39</v>
      </c>
      <c r="I554" s="55" t="s">
        <v>44</v>
      </c>
      <c r="J554" s="70">
        <v>1</v>
      </c>
      <c r="K554" s="70">
        <v>16</v>
      </c>
      <c r="L554" s="70">
        <v>20</v>
      </c>
      <c r="M554" s="70">
        <v>24</v>
      </c>
      <c r="N554" s="70"/>
      <c r="O554" s="55">
        <f t="shared" si="47"/>
        <v>20</v>
      </c>
      <c r="P554" s="89" t="s">
        <v>22</v>
      </c>
      <c r="Q554" s="55" t="e">
        <f>J554*IF(I554="Diaria",#REF!,IF(I554="Quincenal",#REF!,IF(I554="Semestral",#REF!,IF(I554="Trimestral",#REF!,IF(I554="Cuatrimestral",#REF!,IF(I554="Semanal",#REF!,IF(I554="Mensual",#REF!,IF(I554="Anual",#REF!,0))))))))</f>
        <v>#REF!</v>
      </c>
      <c r="R554" s="55" t="e">
        <f t="shared" si="48"/>
        <v>#REF!</v>
      </c>
      <c r="S554" s="55" t="e">
        <f>IF(P554="Sí",#REF!,#REF!)</f>
        <v>#REF!</v>
      </c>
      <c r="T554" s="55" t="e">
        <f t="shared" si="49"/>
        <v>#REF!</v>
      </c>
      <c r="U554" s="55" t="e">
        <f>C_ODM9[[#This Row],[Plazas]]/$W$10</f>
        <v>#REF!</v>
      </c>
    </row>
    <row r="555" spans="1:21" ht="50" hidden="1" x14ac:dyDescent="0.2">
      <c r="A555" s="90" t="s">
        <v>501</v>
      </c>
      <c r="B555" s="52" t="s">
        <v>335</v>
      </c>
      <c r="C555" s="52" t="s">
        <v>390</v>
      </c>
      <c r="D555" s="52" t="s">
        <v>365</v>
      </c>
      <c r="E555" s="52" t="s">
        <v>520</v>
      </c>
      <c r="F555" s="50" t="s">
        <v>521</v>
      </c>
      <c r="G555" s="50" t="s">
        <v>522</v>
      </c>
      <c r="H555" s="52" t="s">
        <v>39</v>
      </c>
      <c r="I555" s="55" t="s">
        <v>109</v>
      </c>
      <c r="J555" s="70">
        <v>1</v>
      </c>
      <c r="K555" s="70">
        <v>1</v>
      </c>
      <c r="L555" s="70">
        <v>1.5</v>
      </c>
      <c r="M555" s="70">
        <v>2</v>
      </c>
      <c r="N555" s="70"/>
      <c r="O555" s="55">
        <f t="shared" si="47"/>
        <v>1.5</v>
      </c>
      <c r="P555" s="89" t="s">
        <v>22</v>
      </c>
      <c r="Q555" s="55" t="e">
        <f>J555*IF(I555="Diaria",#REF!,IF(I555="Quincenal",#REF!,IF(I555="Semestral",#REF!,IF(I555="Trimestral",#REF!,IF(I555="Cuatrimestral",#REF!,IF(I555="Semanal",#REF!,IF(I555="Mensual",#REF!,IF(I555="Anual",#REF!,0))))))))</f>
        <v>#REF!</v>
      </c>
      <c r="R555" s="55" t="e">
        <f t="shared" si="48"/>
        <v>#REF!</v>
      </c>
      <c r="S555" s="55" t="e">
        <f>IF(P555="Sí",#REF!,#REF!)</f>
        <v>#REF!</v>
      </c>
      <c r="T555" s="55" t="e">
        <f t="shared" si="49"/>
        <v>#REF!</v>
      </c>
      <c r="U555" s="55" t="e">
        <f>C_ODM9[[#This Row],[Plazas]]/$W$10</f>
        <v>#REF!</v>
      </c>
    </row>
    <row r="556" spans="1:21" ht="50" hidden="1" x14ac:dyDescent="0.2">
      <c r="A556" s="90" t="s">
        <v>501</v>
      </c>
      <c r="B556" s="52" t="s">
        <v>335</v>
      </c>
      <c r="C556" s="52" t="s">
        <v>390</v>
      </c>
      <c r="D556" s="52" t="s">
        <v>465</v>
      </c>
      <c r="E556" s="52" t="s">
        <v>520</v>
      </c>
      <c r="F556" s="50" t="s">
        <v>523</v>
      </c>
      <c r="G556" s="50" t="s">
        <v>522</v>
      </c>
      <c r="H556" s="52" t="s">
        <v>39</v>
      </c>
      <c r="I556" s="55" t="s">
        <v>44</v>
      </c>
      <c r="J556" s="70">
        <v>1</v>
      </c>
      <c r="K556" s="70">
        <v>2</v>
      </c>
      <c r="L556" s="70">
        <v>4</v>
      </c>
      <c r="M556" s="70">
        <v>6</v>
      </c>
      <c r="N556" s="70"/>
      <c r="O556" s="55">
        <f t="shared" si="47"/>
        <v>4</v>
      </c>
      <c r="P556" s="89" t="s">
        <v>22</v>
      </c>
      <c r="Q556" s="55" t="e">
        <f>J556*IF(I556="Diaria",#REF!,IF(I556="Quincenal",#REF!,IF(I556="Semestral",#REF!,IF(I556="Trimestral",#REF!,IF(I556="Cuatrimestral",#REF!,IF(I556="Semanal",#REF!,IF(I556="Mensual",#REF!,IF(I556="Anual",#REF!,0))))))))</f>
        <v>#REF!</v>
      </c>
      <c r="R556" s="55" t="e">
        <f t="shared" si="48"/>
        <v>#REF!</v>
      </c>
      <c r="S556" s="55" t="e">
        <f>IF(P556="Sí",#REF!,#REF!)</f>
        <v>#REF!</v>
      </c>
      <c r="T556" s="55" t="e">
        <f t="shared" si="49"/>
        <v>#REF!</v>
      </c>
      <c r="U556" s="55" t="e">
        <f>C_ODM9[[#This Row],[Plazas]]/$W$10</f>
        <v>#REF!</v>
      </c>
    </row>
    <row r="557" spans="1:21" ht="100" hidden="1" x14ac:dyDescent="0.2">
      <c r="A557" s="90" t="s">
        <v>501</v>
      </c>
      <c r="B557" s="52" t="s">
        <v>335</v>
      </c>
      <c r="C557" s="52" t="s">
        <v>390</v>
      </c>
      <c r="D557" s="52" t="s">
        <v>365</v>
      </c>
      <c r="E557" s="52" t="s">
        <v>520</v>
      </c>
      <c r="F557" s="50" t="s">
        <v>524</v>
      </c>
      <c r="G557" s="50" t="s">
        <v>522</v>
      </c>
      <c r="H557" s="52" t="s">
        <v>39</v>
      </c>
      <c r="I557" s="55" t="s">
        <v>44</v>
      </c>
      <c r="J557" s="70">
        <v>1</v>
      </c>
      <c r="K557" s="70">
        <v>2</v>
      </c>
      <c r="L557" s="70">
        <v>4</v>
      </c>
      <c r="M557" s="70">
        <v>6</v>
      </c>
      <c r="N557" s="70"/>
      <c r="O557" s="55">
        <f t="shared" si="47"/>
        <v>4</v>
      </c>
      <c r="P557" s="89" t="s">
        <v>22</v>
      </c>
      <c r="Q557" s="55" t="e">
        <f>J557*IF(I557="Diaria",#REF!,IF(I557="Quincenal",#REF!,IF(I557="Semestral",#REF!,IF(I557="Trimestral",#REF!,IF(I557="Cuatrimestral",#REF!,IF(I557="Semanal",#REF!,IF(I557="Mensual",#REF!,IF(I557="Anual",#REF!,0))))))))</f>
        <v>#REF!</v>
      </c>
      <c r="R557" s="55" t="e">
        <f t="shared" si="48"/>
        <v>#REF!</v>
      </c>
      <c r="S557" s="55" t="e">
        <f>IF(P557="Sí",#REF!,#REF!)</f>
        <v>#REF!</v>
      </c>
      <c r="T557" s="55" t="e">
        <f t="shared" si="49"/>
        <v>#REF!</v>
      </c>
      <c r="U557" s="55" t="e">
        <f>C_ODM9[[#This Row],[Plazas]]/$W$10</f>
        <v>#REF!</v>
      </c>
    </row>
    <row r="558" spans="1:21" ht="50" hidden="1" x14ac:dyDescent="0.2">
      <c r="A558" s="90" t="s">
        <v>501</v>
      </c>
      <c r="B558" s="52" t="s">
        <v>335</v>
      </c>
      <c r="C558" s="52" t="s">
        <v>390</v>
      </c>
      <c r="D558" s="52" t="s">
        <v>365</v>
      </c>
      <c r="E558" s="52" t="s">
        <v>520</v>
      </c>
      <c r="F558" s="50" t="s">
        <v>525</v>
      </c>
      <c r="G558" s="50" t="s">
        <v>522</v>
      </c>
      <c r="H558" s="52" t="s">
        <v>39</v>
      </c>
      <c r="I558" s="55" t="s">
        <v>109</v>
      </c>
      <c r="J558" s="70">
        <v>1</v>
      </c>
      <c r="K558" s="70">
        <v>2</v>
      </c>
      <c r="L558" s="70">
        <v>5</v>
      </c>
      <c r="M558" s="70">
        <v>8</v>
      </c>
      <c r="N558" s="70"/>
      <c r="O558" s="55">
        <f t="shared" si="47"/>
        <v>5</v>
      </c>
      <c r="P558" s="89" t="s">
        <v>22</v>
      </c>
      <c r="Q558" s="55" t="e">
        <f>J558*IF(I558="Diaria",#REF!,IF(I558="Quincenal",#REF!,IF(I558="Semestral",#REF!,IF(I558="Trimestral",#REF!,IF(I558="Cuatrimestral",#REF!,IF(I558="Semanal",#REF!,IF(I558="Mensual",#REF!,IF(I558="Anual",#REF!,0))))))))</f>
        <v>#REF!</v>
      </c>
      <c r="R558" s="55" t="e">
        <f t="shared" si="48"/>
        <v>#REF!</v>
      </c>
      <c r="S558" s="55" t="e">
        <f>IF(P558="Sí",#REF!,#REF!)</f>
        <v>#REF!</v>
      </c>
      <c r="T558" s="55" t="e">
        <f t="shared" si="49"/>
        <v>#REF!</v>
      </c>
      <c r="U558" s="55" t="e">
        <f>C_ODM9[[#This Row],[Plazas]]/$W$10</f>
        <v>#REF!</v>
      </c>
    </row>
    <row r="559" spans="1:21" ht="50" hidden="1" x14ac:dyDescent="0.2">
      <c r="A559" s="90" t="s">
        <v>501</v>
      </c>
      <c r="B559" s="52" t="s">
        <v>335</v>
      </c>
      <c r="C559" s="52" t="s">
        <v>390</v>
      </c>
      <c r="D559" s="52" t="s">
        <v>365</v>
      </c>
      <c r="E559" s="52" t="s">
        <v>520</v>
      </c>
      <c r="F559" s="50" t="s">
        <v>526</v>
      </c>
      <c r="G559" s="50" t="s">
        <v>522</v>
      </c>
      <c r="H559" s="52" t="s">
        <v>39</v>
      </c>
      <c r="I559" s="55" t="s">
        <v>527</v>
      </c>
      <c r="J559" s="70">
        <v>1</v>
      </c>
      <c r="K559" s="70">
        <v>1</v>
      </c>
      <c r="L559" s="70">
        <v>1.5</v>
      </c>
      <c r="M559" s="70">
        <v>2</v>
      </c>
      <c r="N559" s="70"/>
      <c r="O559" s="55">
        <f t="shared" si="47"/>
        <v>1.5</v>
      </c>
      <c r="P559" s="89" t="s">
        <v>22</v>
      </c>
      <c r="Q559" s="55" t="e">
        <f>J559*IF(I559="Diaria",#REF!,IF(I559="Quincenal",#REF!,IF(I559="Semestral",#REF!,IF(I559="Trimestral",#REF!,IF(I559="Cuatrimestral",#REF!,IF(I559="Semanal",#REF!,IF(I559="Mensual",#REF!,IF(I559="Anual",#REF!,0))))))))</f>
        <v>#REF!</v>
      </c>
      <c r="R559" s="55" t="e">
        <f t="shared" si="48"/>
        <v>#REF!</v>
      </c>
      <c r="S559" s="55" t="e">
        <f>IF(P559="Sí",#REF!,#REF!)</f>
        <v>#REF!</v>
      </c>
      <c r="T559" s="55" t="e">
        <f t="shared" si="49"/>
        <v>#REF!</v>
      </c>
      <c r="U559" s="55" t="e">
        <f>C_ODM9[[#This Row],[Plazas]]/$W$10</f>
        <v>#REF!</v>
      </c>
    </row>
    <row r="560" spans="1:21" ht="50" hidden="1" x14ac:dyDescent="0.2">
      <c r="A560" s="90" t="s">
        <v>501</v>
      </c>
      <c r="B560" s="52" t="s">
        <v>335</v>
      </c>
      <c r="C560" s="52" t="s">
        <v>390</v>
      </c>
      <c r="D560" s="52" t="s">
        <v>465</v>
      </c>
      <c r="E560" s="52" t="s">
        <v>520</v>
      </c>
      <c r="F560" s="50" t="s">
        <v>528</v>
      </c>
      <c r="G560" s="50" t="s">
        <v>522</v>
      </c>
      <c r="H560" s="52" t="s">
        <v>39</v>
      </c>
      <c r="I560" s="55" t="s">
        <v>114</v>
      </c>
      <c r="J560" s="70">
        <v>1</v>
      </c>
      <c r="K560" s="70">
        <v>1</v>
      </c>
      <c r="L560" s="70">
        <v>2</v>
      </c>
      <c r="M560" s="70">
        <v>3</v>
      </c>
      <c r="N560" s="70"/>
      <c r="O560" s="55">
        <f t="shared" si="47"/>
        <v>2</v>
      </c>
      <c r="P560" s="89" t="s">
        <v>22</v>
      </c>
      <c r="Q560" s="55" t="e">
        <f>J560*IF(I560="Diaria",#REF!,IF(I560="Quincenal",#REF!,IF(I560="Semestral",#REF!,IF(I560="Trimestral",#REF!,IF(I560="Cuatrimestral",#REF!,IF(I560="Semanal",#REF!,IF(I560="Mensual",#REF!,IF(I560="Anual",#REF!,0))))))))</f>
        <v>#REF!</v>
      </c>
      <c r="R560" s="55" t="e">
        <f t="shared" si="48"/>
        <v>#REF!</v>
      </c>
      <c r="S560" s="55" t="e">
        <f>IF(P560="Sí",#REF!,#REF!)</f>
        <v>#REF!</v>
      </c>
      <c r="T560" s="55" t="e">
        <f t="shared" si="49"/>
        <v>#REF!</v>
      </c>
      <c r="U560" s="55" t="e">
        <f>C_ODM9[[#This Row],[Plazas]]/$W$10</f>
        <v>#REF!</v>
      </c>
    </row>
    <row r="561" spans="1:21" ht="50" hidden="1" x14ac:dyDescent="0.2">
      <c r="A561" s="90" t="s">
        <v>501</v>
      </c>
      <c r="B561" s="52" t="s">
        <v>335</v>
      </c>
      <c r="C561" s="52" t="s">
        <v>390</v>
      </c>
      <c r="D561" s="52" t="s">
        <v>365</v>
      </c>
      <c r="E561" s="52" t="s">
        <v>520</v>
      </c>
      <c r="F561" s="50" t="s">
        <v>529</v>
      </c>
      <c r="G561" s="50" t="s">
        <v>522</v>
      </c>
      <c r="H561" s="52" t="s">
        <v>39</v>
      </c>
      <c r="I561" s="55" t="s">
        <v>40</v>
      </c>
      <c r="J561" s="70">
        <v>1</v>
      </c>
      <c r="K561" s="70">
        <v>0.25</v>
      </c>
      <c r="L561" s="70">
        <v>0.5</v>
      </c>
      <c r="M561" s="70">
        <v>1</v>
      </c>
      <c r="N561" s="70"/>
      <c r="O561" s="55">
        <f t="shared" si="47"/>
        <v>0.54166666666666663</v>
      </c>
      <c r="P561" s="89" t="s">
        <v>22</v>
      </c>
      <c r="Q561" s="55" t="e">
        <f>J561*IF(I561="Diaria",#REF!,IF(I561="Quincenal",#REF!,IF(I561="Semestral",#REF!,IF(I561="Trimestral",#REF!,IF(I561="Cuatrimestral",#REF!,IF(I561="Semanal",#REF!,IF(I561="Mensual",#REF!,IF(I561="Anual",#REF!,0))))))))</f>
        <v>#REF!</v>
      </c>
      <c r="R561" s="55" t="e">
        <f t="shared" si="48"/>
        <v>#REF!</v>
      </c>
      <c r="S561" s="55" t="e">
        <f>IF(P561="Sí",#REF!,#REF!)</f>
        <v>#REF!</v>
      </c>
      <c r="T561" s="55" t="e">
        <f t="shared" si="49"/>
        <v>#REF!</v>
      </c>
      <c r="U561" s="55" t="e">
        <f>C_ODM9[[#This Row],[Plazas]]/$W$10</f>
        <v>#REF!</v>
      </c>
    </row>
    <row r="562" spans="1:21" ht="50" hidden="1" x14ac:dyDescent="0.2">
      <c r="A562" s="90" t="s">
        <v>501</v>
      </c>
      <c r="B562" s="52" t="s">
        <v>335</v>
      </c>
      <c r="C562" s="52" t="s">
        <v>390</v>
      </c>
      <c r="D562" s="52" t="s">
        <v>465</v>
      </c>
      <c r="E562" s="52" t="s">
        <v>520</v>
      </c>
      <c r="F562" s="50" t="s">
        <v>530</v>
      </c>
      <c r="G562" s="50" t="s">
        <v>522</v>
      </c>
      <c r="H562" s="52" t="s">
        <v>39</v>
      </c>
      <c r="I562" s="55" t="s">
        <v>114</v>
      </c>
      <c r="J562" s="70">
        <v>1</v>
      </c>
      <c r="K562" s="70">
        <v>4</v>
      </c>
      <c r="L562" s="70">
        <v>8</v>
      </c>
      <c r="M562" s="70">
        <v>12</v>
      </c>
      <c r="N562" s="70"/>
      <c r="O562" s="55">
        <f t="shared" si="47"/>
        <v>8</v>
      </c>
      <c r="P562" s="89" t="s">
        <v>22</v>
      </c>
      <c r="Q562" s="55" t="e">
        <f>J562*IF(I562="Diaria",#REF!,IF(I562="Quincenal",#REF!,IF(I562="Semestral",#REF!,IF(I562="Trimestral",#REF!,IF(I562="Cuatrimestral",#REF!,IF(I562="Semanal",#REF!,IF(I562="Mensual",#REF!,IF(I562="Anual",#REF!,0))))))))</f>
        <v>#REF!</v>
      </c>
      <c r="R562" s="55" t="e">
        <f t="shared" si="48"/>
        <v>#REF!</v>
      </c>
      <c r="S562" s="55" t="e">
        <f>IF(P562="Sí",#REF!,#REF!)</f>
        <v>#REF!</v>
      </c>
      <c r="T562" s="55" t="e">
        <f t="shared" si="49"/>
        <v>#REF!</v>
      </c>
      <c r="U562" s="55" t="e">
        <f>C_ODM9[[#This Row],[Plazas]]/$W$10</f>
        <v>#REF!</v>
      </c>
    </row>
    <row r="563" spans="1:21" ht="50" hidden="1" x14ac:dyDescent="0.2">
      <c r="A563" s="90" t="s">
        <v>501</v>
      </c>
      <c r="B563" s="52" t="s">
        <v>335</v>
      </c>
      <c r="C563" s="52" t="s">
        <v>390</v>
      </c>
      <c r="D563" s="52" t="s">
        <v>365</v>
      </c>
      <c r="E563" s="52" t="s">
        <v>520</v>
      </c>
      <c r="F563" s="50" t="s">
        <v>531</v>
      </c>
      <c r="G563" s="50" t="s">
        <v>522</v>
      </c>
      <c r="H563" s="52" t="s">
        <v>39</v>
      </c>
      <c r="I563" s="55" t="s">
        <v>114</v>
      </c>
      <c r="J563" s="70">
        <v>1</v>
      </c>
      <c r="K563" s="70">
        <v>8</v>
      </c>
      <c r="L563" s="70">
        <v>10</v>
      </c>
      <c r="M563" s="70">
        <v>12</v>
      </c>
      <c r="N563" s="70"/>
      <c r="O563" s="55">
        <f t="shared" si="47"/>
        <v>10</v>
      </c>
      <c r="P563" s="89" t="s">
        <v>22</v>
      </c>
      <c r="Q563" s="55" t="e">
        <f>J563*IF(I563="Diaria",#REF!,IF(I563="Quincenal",#REF!,IF(I563="Semestral",#REF!,IF(I563="Trimestral",#REF!,IF(I563="Cuatrimestral",#REF!,IF(I563="Semanal",#REF!,IF(I563="Mensual",#REF!,IF(I563="Anual",#REF!,0))))))))</f>
        <v>#REF!</v>
      </c>
      <c r="R563" s="55" t="e">
        <f t="shared" si="48"/>
        <v>#REF!</v>
      </c>
      <c r="S563" s="55" t="e">
        <f>IF(P563="Sí",#REF!,#REF!)</f>
        <v>#REF!</v>
      </c>
      <c r="T563" s="55" t="e">
        <f t="shared" si="49"/>
        <v>#REF!</v>
      </c>
      <c r="U563" s="55" t="e">
        <f>C_ODM9[[#This Row],[Plazas]]/$W$10</f>
        <v>#REF!</v>
      </c>
    </row>
    <row r="564" spans="1:21" ht="50" hidden="1" x14ac:dyDescent="0.2">
      <c r="A564" s="90" t="s">
        <v>501</v>
      </c>
      <c r="B564" s="52" t="s">
        <v>335</v>
      </c>
      <c r="C564" s="52" t="s">
        <v>390</v>
      </c>
      <c r="D564" s="52" t="s">
        <v>365</v>
      </c>
      <c r="E564" s="52" t="s">
        <v>520</v>
      </c>
      <c r="F564" s="50" t="s">
        <v>532</v>
      </c>
      <c r="G564" s="50" t="s">
        <v>522</v>
      </c>
      <c r="H564" s="52" t="s">
        <v>39</v>
      </c>
      <c r="I564" s="55" t="s">
        <v>44</v>
      </c>
      <c r="J564" s="70">
        <v>1</v>
      </c>
      <c r="K564" s="70">
        <v>1</v>
      </c>
      <c r="L564" s="70">
        <v>2</v>
      </c>
      <c r="M564" s="70">
        <v>3</v>
      </c>
      <c r="N564" s="70"/>
      <c r="O564" s="55">
        <f t="shared" si="47"/>
        <v>2</v>
      </c>
      <c r="P564" s="89" t="s">
        <v>22</v>
      </c>
      <c r="Q564" s="55" t="e">
        <f>J564*IF(I564="Diaria",#REF!,IF(I564="Quincenal",#REF!,IF(I564="Semestral",#REF!,IF(I564="Trimestral",#REF!,IF(I564="Cuatrimestral",#REF!,IF(I564="Semanal",#REF!,IF(I564="Mensual",#REF!,IF(I564="Anual",#REF!,0))))))))</f>
        <v>#REF!</v>
      </c>
      <c r="R564" s="55" t="e">
        <f t="shared" si="48"/>
        <v>#REF!</v>
      </c>
      <c r="S564" s="55" t="e">
        <f>IF(P564="Sí",#REF!,#REF!)</f>
        <v>#REF!</v>
      </c>
      <c r="T564" s="55" t="e">
        <f t="shared" si="49"/>
        <v>#REF!</v>
      </c>
      <c r="U564" s="55" t="e">
        <f>C_ODM9[[#This Row],[Plazas]]/$W$10</f>
        <v>#REF!</v>
      </c>
    </row>
    <row r="565" spans="1:21" ht="75" hidden="1" x14ac:dyDescent="0.2">
      <c r="A565" s="90" t="s">
        <v>501</v>
      </c>
      <c r="B565" s="52" t="s">
        <v>335</v>
      </c>
      <c r="C565" s="52" t="s">
        <v>390</v>
      </c>
      <c r="D565" s="52" t="s">
        <v>365</v>
      </c>
      <c r="E565" s="52" t="s">
        <v>520</v>
      </c>
      <c r="F565" s="50" t="s">
        <v>533</v>
      </c>
      <c r="G565" s="50" t="s">
        <v>522</v>
      </c>
      <c r="H565" s="52" t="s">
        <v>39</v>
      </c>
      <c r="I565" s="55" t="s">
        <v>44</v>
      </c>
      <c r="J565" s="70">
        <v>1</v>
      </c>
      <c r="K565" s="70">
        <v>8</v>
      </c>
      <c r="L565" s="70">
        <v>12</v>
      </c>
      <c r="M565" s="70">
        <v>16</v>
      </c>
      <c r="N565" s="70"/>
      <c r="O565" s="55">
        <f t="shared" si="47"/>
        <v>12</v>
      </c>
      <c r="P565" s="89" t="s">
        <v>22</v>
      </c>
      <c r="Q565" s="55" t="e">
        <f>J565*IF(I565="Diaria",#REF!,IF(I565="Quincenal",#REF!,IF(I565="Semestral",#REF!,IF(I565="Trimestral",#REF!,IF(I565="Cuatrimestral",#REF!,IF(I565="Semanal",#REF!,IF(I565="Mensual",#REF!,IF(I565="Anual",#REF!,0))))))))</f>
        <v>#REF!</v>
      </c>
      <c r="R565" s="55" t="e">
        <f t="shared" si="48"/>
        <v>#REF!</v>
      </c>
      <c r="S565" s="55" t="e">
        <f>IF(P565="Sí",#REF!,#REF!)</f>
        <v>#REF!</v>
      </c>
      <c r="T565" s="55" t="e">
        <f t="shared" si="49"/>
        <v>#REF!</v>
      </c>
      <c r="U565" s="55" t="e">
        <f>C_ODM9[[#This Row],[Plazas]]/$W$10</f>
        <v>#REF!</v>
      </c>
    </row>
    <row r="566" spans="1:21" ht="50" hidden="1" x14ac:dyDescent="0.2">
      <c r="A566" s="90" t="s">
        <v>534</v>
      </c>
      <c r="B566" s="52" t="s">
        <v>333</v>
      </c>
      <c r="C566" s="52" t="s">
        <v>390</v>
      </c>
      <c r="D566" s="52" t="s">
        <v>365</v>
      </c>
      <c r="E566" s="52" t="s">
        <v>457</v>
      </c>
      <c r="F566" s="50" t="s">
        <v>502</v>
      </c>
      <c r="G566" s="50" t="s">
        <v>422</v>
      </c>
      <c r="H566" s="52" t="s">
        <v>39</v>
      </c>
      <c r="I566" s="55" t="s">
        <v>40</v>
      </c>
      <c r="J566" s="70">
        <v>1</v>
      </c>
      <c r="K566" s="70">
        <v>1</v>
      </c>
      <c r="L566" s="70">
        <v>2</v>
      </c>
      <c r="M566" s="70">
        <v>3</v>
      </c>
      <c r="N566" s="70"/>
      <c r="O566" s="55">
        <f t="shared" si="47"/>
        <v>2</v>
      </c>
      <c r="P566" s="89" t="s">
        <v>22</v>
      </c>
      <c r="Q566" s="55" t="e">
        <f>J566*IF(I566="Diaria",#REF!,IF(I566="Quincenal",#REF!,IF(I566="Semestral",#REF!,IF(I566="Trimestral",#REF!,IF(I566="Cuatrimestral",#REF!,IF(I566="Semanal",#REF!,IF(I566="Mensual",#REF!,IF(I566="Anual",#REF!,0))))))))</f>
        <v>#REF!</v>
      </c>
      <c r="R566" s="55" t="e">
        <f t="shared" si="48"/>
        <v>#REF!</v>
      </c>
      <c r="S566" s="55" t="e">
        <f>IF(P566="Sí",#REF!,#REF!)</f>
        <v>#REF!</v>
      </c>
      <c r="T566" s="55" t="e">
        <f t="shared" si="49"/>
        <v>#REF!</v>
      </c>
      <c r="U566" s="55" t="e">
        <f>C_ODM9[[#This Row],[Plazas]]/$W$10</f>
        <v>#REF!</v>
      </c>
    </row>
    <row r="567" spans="1:21" ht="50" hidden="1" x14ac:dyDescent="0.2">
      <c r="A567" s="90" t="s">
        <v>534</v>
      </c>
      <c r="B567" s="52" t="s">
        <v>333</v>
      </c>
      <c r="C567" s="52" t="s">
        <v>390</v>
      </c>
      <c r="D567" s="52" t="s">
        <v>365</v>
      </c>
      <c r="E567" s="52" t="s">
        <v>391</v>
      </c>
      <c r="F567" s="50" t="s">
        <v>392</v>
      </c>
      <c r="G567" s="50" t="s">
        <v>393</v>
      </c>
      <c r="H567" s="52" t="s">
        <v>39</v>
      </c>
      <c r="I567" s="55" t="s">
        <v>44</v>
      </c>
      <c r="J567" s="70">
        <v>1</v>
      </c>
      <c r="K567" s="70">
        <v>2</v>
      </c>
      <c r="L567" s="70">
        <v>5</v>
      </c>
      <c r="M567" s="70">
        <v>8</v>
      </c>
      <c r="N567" s="70"/>
      <c r="O567" s="55">
        <f t="shared" ref="O567:O604" si="50">(K567+(4*L567)+M567)/6</f>
        <v>5</v>
      </c>
      <c r="P567" s="89" t="s">
        <v>22</v>
      </c>
      <c r="Q567" s="55" t="e">
        <f>J567*IF(I567="Diaria",#REF!,IF(I567="Quincenal",#REF!,IF(I567="Semestral",#REF!,IF(I567="Trimestral",#REF!,IF(I567="Cuatrimestral",#REF!,IF(I567="Semanal",#REF!,IF(I567="Mensual",#REF!,IF(I567="Anual",#REF!,0))))))))</f>
        <v>#REF!</v>
      </c>
      <c r="R567" s="55" t="e">
        <f t="shared" ref="R567:R604" si="51">Q567*O567</f>
        <v>#REF!</v>
      </c>
      <c r="S567" s="55" t="e">
        <f>IF(P567="Sí",#REF!,#REF!)</f>
        <v>#REF!</v>
      </c>
      <c r="T567" s="55" t="e">
        <f t="shared" ref="T567:T604" si="52">R567/S567</f>
        <v>#REF!</v>
      </c>
      <c r="U567" s="55" t="e">
        <f>C_ODM9[[#This Row],[Plazas]]/$W$10</f>
        <v>#REF!</v>
      </c>
    </row>
    <row r="568" spans="1:21" ht="50" hidden="1" x14ac:dyDescent="0.2">
      <c r="A568" s="90" t="s">
        <v>534</v>
      </c>
      <c r="B568" s="52" t="s">
        <v>335</v>
      </c>
      <c r="C568" s="52" t="s">
        <v>390</v>
      </c>
      <c r="D568" s="52" t="s">
        <v>365</v>
      </c>
      <c r="E568" s="52" t="s">
        <v>391</v>
      </c>
      <c r="F568" s="50" t="s">
        <v>460</v>
      </c>
      <c r="G568" s="50" t="s">
        <v>461</v>
      </c>
      <c r="H568" s="52" t="s">
        <v>39</v>
      </c>
      <c r="I568" s="55" t="s">
        <v>44</v>
      </c>
      <c r="J568" s="70">
        <v>1</v>
      </c>
      <c r="K568" s="70">
        <v>1</v>
      </c>
      <c r="L568" s="70">
        <v>3</v>
      </c>
      <c r="M568" s="70">
        <v>5</v>
      </c>
      <c r="N568" s="70"/>
      <c r="O568" s="55">
        <f t="shared" si="50"/>
        <v>3</v>
      </c>
      <c r="P568" s="89" t="s">
        <v>22</v>
      </c>
      <c r="Q568" s="55" t="e">
        <f>J568*IF(I568="Diaria",#REF!,IF(I568="Quincenal",#REF!,IF(I568="Semestral",#REF!,IF(I568="Trimestral",#REF!,IF(I568="Cuatrimestral",#REF!,IF(I568="Semanal",#REF!,IF(I568="Mensual",#REF!,IF(I568="Anual",#REF!,0))))))))</f>
        <v>#REF!</v>
      </c>
      <c r="R568" s="55" t="e">
        <f t="shared" si="51"/>
        <v>#REF!</v>
      </c>
      <c r="S568" s="55" t="e">
        <f>IF(P568="Sí",#REF!,#REF!)</f>
        <v>#REF!</v>
      </c>
      <c r="T568" s="55" t="e">
        <f t="shared" si="52"/>
        <v>#REF!</v>
      </c>
      <c r="U568" s="55" t="e">
        <f>C_ODM9[[#This Row],[Plazas]]/$W$10</f>
        <v>#REF!</v>
      </c>
    </row>
    <row r="569" spans="1:21" ht="75" hidden="1" x14ac:dyDescent="0.2">
      <c r="A569" s="90" t="s">
        <v>534</v>
      </c>
      <c r="B569" s="52" t="s">
        <v>335</v>
      </c>
      <c r="C569" s="52" t="s">
        <v>390</v>
      </c>
      <c r="D569" s="52" t="s">
        <v>365</v>
      </c>
      <c r="E569" s="52" t="s">
        <v>366</v>
      </c>
      <c r="F569" s="50" t="s">
        <v>386</v>
      </c>
      <c r="G569" s="50" t="s">
        <v>387</v>
      </c>
      <c r="H569" s="52" t="s">
        <v>39</v>
      </c>
      <c r="I569" s="55" t="s">
        <v>40</v>
      </c>
      <c r="J569" s="70">
        <v>1</v>
      </c>
      <c r="K569" s="70">
        <v>2</v>
      </c>
      <c r="L569" s="70">
        <v>5</v>
      </c>
      <c r="M569" s="70">
        <v>8</v>
      </c>
      <c r="N569" s="70"/>
      <c r="O569" s="55">
        <f t="shared" si="50"/>
        <v>5</v>
      </c>
      <c r="P569" s="89" t="s">
        <v>22</v>
      </c>
      <c r="Q569" s="55" t="e">
        <f>J569*IF(I569="Diaria",#REF!,IF(I569="Quincenal",#REF!,IF(I569="Semestral",#REF!,IF(I569="Trimestral",#REF!,IF(I569="Cuatrimestral",#REF!,IF(I569="Semanal",#REF!,IF(I569="Mensual",#REF!,IF(I569="Anual",#REF!,0))))))))</f>
        <v>#REF!</v>
      </c>
      <c r="R569" s="55" t="e">
        <f t="shared" si="51"/>
        <v>#REF!</v>
      </c>
      <c r="S569" s="55" t="e">
        <f>IF(P569="Sí",#REF!,#REF!)</f>
        <v>#REF!</v>
      </c>
      <c r="T569" s="55" t="e">
        <f t="shared" si="52"/>
        <v>#REF!</v>
      </c>
      <c r="U569" s="55" t="e">
        <f>C_ODM9[[#This Row],[Plazas]]/$W$10</f>
        <v>#REF!</v>
      </c>
    </row>
    <row r="570" spans="1:21" ht="75" hidden="1" x14ac:dyDescent="0.2">
      <c r="A570" s="90" t="s">
        <v>534</v>
      </c>
      <c r="B570" s="52" t="s">
        <v>335</v>
      </c>
      <c r="C570" s="52" t="s">
        <v>390</v>
      </c>
      <c r="D570" s="52" t="s">
        <v>365</v>
      </c>
      <c r="E570" s="52" t="s">
        <v>379</v>
      </c>
      <c r="F570" s="50" t="s">
        <v>388</v>
      </c>
      <c r="G570" s="50" t="s">
        <v>387</v>
      </c>
      <c r="H570" s="52" t="s">
        <v>39</v>
      </c>
      <c r="I570" s="55" t="s">
        <v>40</v>
      </c>
      <c r="J570" s="70">
        <v>1</v>
      </c>
      <c r="K570" s="70">
        <v>2</v>
      </c>
      <c r="L570" s="70">
        <v>5</v>
      </c>
      <c r="M570" s="70">
        <v>8</v>
      </c>
      <c r="N570" s="70"/>
      <c r="O570" s="55">
        <f t="shared" si="50"/>
        <v>5</v>
      </c>
      <c r="P570" s="89" t="s">
        <v>22</v>
      </c>
      <c r="Q570" s="55" t="e">
        <f>J570*IF(I570="Diaria",#REF!,IF(I570="Quincenal",#REF!,IF(I570="Semestral",#REF!,IF(I570="Trimestral",#REF!,IF(I570="Cuatrimestral",#REF!,IF(I570="Semanal",#REF!,IF(I570="Mensual",#REF!,IF(I570="Anual",#REF!,0))))))))</f>
        <v>#REF!</v>
      </c>
      <c r="R570" s="55" t="e">
        <f t="shared" si="51"/>
        <v>#REF!</v>
      </c>
      <c r="S570" s="55" t="e">
        <f>IF(P570="Sí",#REF!,#REF!)</f>
        <v>#REF!</v>
      </c>
      <c r="T570" s="55" t="e">
        <f t="shared" si="52"/>
        <v>#REF!</v>
      </c>
      <c r="U570" s="55" t="e">
        <f>C_ODM9[[#This Row],[Plazas]]/$W$10</f>
        <v>#REF!</v>
      </c>
    </row>
    <row r="571" spans="1:21" ht="75" hidden="1" x14ac:dyDescent="0.2">
      <c r="A571" s="90" t="s">
        <v>534</v>
      </c>
      <c r="B571" s="52" t="s">
        <v>335</v>
      </c>
      <c r="C571" s="52" t="s">
        <v>390</v>
      </c>
      <c r="D571" s="52" t="s">
        <v>365</v>
      </c>
      <c r="E571" s="52" t="s">
        <v>383</v>
      </c>
      <c r="F571" s="50" t="s">
        <v>463</v>
      </c>
      <c r="G571" s="50" t="s">
        <v>459</v>
      </c>
      <c r="H571" s="52" t="s">
        <v>43</v>
      </c>
      <c r="I571" s="55" t="s">
        <v>40</v>
      </c>
      <c r="J571" s="70">
        <v>1</v>
      </c>
      <c r="K571" s="70">
        <v>1</v>
      </c>
      <c r="L571" s="70">
        <v>2</v>
      </c>
      <c r="M571" s="70">
        <v>3</v>
      </c>
      <c r="N571" s="70"/>
      <c r="O571" s="55">
        <f t="shared" si="50"/>
        <v>2</v>
      </c>
      <c r="P571" s="89" t="s">
        <v>22</v>
      </c>
      <c r="Q571" s="55" t="e">
        <f>J571*IF(I571="Diaria",#REF!,IF(I571="Quincenal",#REF!,IF(I571="Semestral",#REF!,IF(I571="Trimestral",#REF!,IF(I571="Cuatrimestral",#REF!,IF(I571="Semanal",#REF!,IF(I571="Mensual",#REF!,IF(I571="Anual",#REF!,0))))))))</f>
        <v>#REF!</v>
      </c>
      <c r="R571" s="55" t="e">
        <f t="shared" si="51"/>
        <v>#REF!</v>
      </c>
      <c r="S571" s="55" t="e">
        <f>IF(P571="Sí",#REF!,#REF!)</f>
        <v>#REF!</v>
      </c>
      <c r="T571" s="55" t="e">
        <f t="shared" si="52"/>
        <v>#REF!</v>
      </c>
      <c r="U571" s="55" t="e">
        <f>C_ODM9[[#This Row],[Plazas]]/$W$10</f>
        <v>#REF!</v>
      </c>
    </row>
    <row r="572" spans="1:21" ht="50" hidden="1" x14ac:dyDescent="0.2">
      <c r="A572" s="90" t="s">
        <v>534</v>
      </c>
      <c r="B572" s="52" t="s">
        <v>335</v>
      </c>
      <c r="C572" s="52" t="s">
        <v>390</v>
      </c>
      <c r="D572" s="52" t="s">
        <v>365</v>
      </c>
      <c r="E572" s="52" t="s">
        <v>509</v>
      </c>
      <c r="F572" s="50" t="s">
        <v>510</v>
      </c>
      <c r="G572" s="50" t="s">
        <v>511</v>
      </c>
      <c r="H572" s="52" t="s">
        <v>39</v>
      </c>
      <c r="I572" s="55" t="s">
        <v>44</v>
      </c>
      <c r="J572" s="70">
        <v>1</v>
      </c>
      <c r="K572" s="70">
        <v>8</v>
      </c>
      <c r="L572" s="70">
        <v>12</v>
      </c>
      <c r="M572" s="70">
        <v>16</v>
      </c>
      <c r="N572" s="70"/>
      <c r="O572" s="55">
        <f t="shared" si="50"/>
        <v>12</v>
      </c>
      <c r="P572" s="89" t="s">
        <v>22</v>
      </c>
      <c r="Q572" s="55" t="e">
        <f>J572*IF(I572="Diaria",#REF!,IF(I572="Quincenal",#REF!,IF(I572="Semestral",#REF!,IF(I572="Trimestral",#REF!,IF(I572="Cuatrimestral",#REF!,IF(I572="Semanal",#REF!,IF(I572="Mensual",#REF!,IF(I572="Anual",#REF!,0))))))))</f>
        <v>#REF!</v>
      </c>
      <c r="R572" s="55" t="e">
        <f t="shared" si="51"/>
        <v>#REF!</v>
      </c>
      <c r="S572" s="55" t="e">
        <f>IF(P572="Sí",#REF!,#REF!)</f>
        <v>#REF!</v>
      </c>
      <c r="T572" s="55" t="e">
        <f t="shared" si="52"/>
        <v>#REF!</v>
      </c>
      <c r="U572" s="55" t="e">
        <f>C_ODM9[[#This Row],[Plazas]]/$W$10</f>
        <v>#REF!</v>
      </c>
    </row>
    <row r="573" spans="1:21" ht="50" hidden="1" x14ac:dyDescent="0.2">
      <c r="A573" s="90" t="s">
        <v>534</v>
      </c>
      <c r="B573" s="52" t="s">
        <v>335</v>
      </c>
      <c r="C573" s="52" t="s">
        <v>390</v>
      </c>
      <c r="D573" s="52" t="s">
        <v>365</v>
      </c>
      <c r="E573" s="52" t="s">
        <v>402</v>
      </c>
      <c r="F573" s="50" t="s">
        <v>512</v>
      </c>
      <c r="G573" s="50" t="s">
        <v>511</v>
      </c>
      <c r="H573" s="52" t="s">
        <v>39</v>
      </c>
      <c r="I573" s="55" t="s">
        <v>44</v>
      </c>
      <c r="J573" s="70">
        <v>1</v>
      </c>
      <c r="K573" s="70">
        <v>2</v>
      </c>
      <c r="L573" s="70">
        <v>5</v>
      </c>
      <c r="M573" s="70">
        <v>8</v>
      </c>
      <c r="N573" s="70"/>
      <c r="O573" s="55">
        <f t="shared" si="50"/>
        <v>5</v>
      </c>
      <c r="P573" s="89" t="s">
        <v>22</v>
      </c>
      <c r="Q573" s="55" t="e">
        <f>J573*IF(I573="Diaria",#REF!,IF(I573="Quincenal",#REF!,IF(I573="Semestral",#REF!,IF(I573="Trimestral",#REF!,IF(I573="Cuatrimestral",#REF!,IF(I573="Semanal",#REF!,IF(I573="Mensual",#REF!,IF(I573="Anual",#REF!,0))))))))</f>
        <v>#REF!</v>
      </c>
      <c r="R573" s="55" t="e">
        <f t="shared" si="51"/>
        <v>#REF!</v>
      </c>
      <c r="S573" s="55" t="e">
        <f>IF(P573="Sí",#REF!,#REF!)</f>
        <v>#REF!</v>
      </c>
      <c r="T573" s="55" t="e">
        <f t="shared" si="52"/>
        <v>#REF!</v>
      </c>
      <c r="U573" s="55" t="e">
        <f>C_ODM9[[#This Row],[Plazas]]/$W$10</f>
        <v>#REF!</v>
      </c>
    </row>
    <row r="574" spans="1:21" ht="50" hidden="1" x14ac:dyDescent="0.2">
      <c r="A574" s="90" t="s">
        <v>534</v>
      </c>
      <c r="B574" s="52" t="s">
        <v>335</v>
      </c>
      <c r="C574" s="52" t="s">
        <v>390</v>
      </c>
      <c r="D574" s="52" t="s">
        <v>365</v>
      </c>
      <c r="E574" s="52" t="s">
        <v>402</v>
      </c>
      <c r="F574" s="50" t="s">
        <v>403</v>
      </c>
      <c r="G574" s="50" t="s">
        <v>393</v>
      </c>
      <c r="H574" s="52" t="s">
        <v>39</v>
      </c>
      <c r="I574" s="55" t="s">
        <v>44</v>
      </c>
      <c r="J574" s="70">
        <v>1</v>
      </c>
      <c r="K574" s="70">
        <v>2</v>
      </c>
      <c r="L574" s="70">
        <v>5</v>
      </c>
      <c r="M574" s="70">
        <v>8</v>
      </c>
      <c r="N574" s="70"/>
      <c r="O574" s="55">
        <f t="shared" si="50"/>
        <v>5</v>
      </c>
      <c r="P574" s="89" t="s">
        <v>22</v>
      </c>
      <c r="Q574" s="55" t="e">
        <f>J574*IF(I574="Diaria",#REF!,IF(I574="Quincenal",#REF!,IF(I574="Semestral",#REF!,IF(I574="Trimestral",#REF!,IF(I574="Cuatrimestral",#REF!,IF(I574="Semanal",#REF!,IF(I574="Mensual",#REF!,IF(I574="Anual",#REF!,0))))))))</f>
        <v>#REF!</v>
      </c>
      <c r="R574" s="55" t="e">
        <f t="shared" si="51"/>
        <v>#REF!</v>
      </c>
      <c r="S574" s="55" t="e">
        <f>IF(P574="Sí",#REF!,#REF!)</f>
        <v>#REF!</v>
      </c>
      <c r="T574" s="55" t="e">
        <f t="shared" si="52"/>
        <v>#REF!</v>
      </c>
      <c r="U574" s="55" t="e">
        <f>C_ODM9[[#This Row],[Plazas]]/$W$10</f>
        <v>#REF!</v>
      </c>
    </row>
    <row r="575" spans="1:21" ht="50" hidden="1" x14ac:dyDescent="0.2">
      <c r="A575" s="90" t="s">
        <v>534</v>
      </c>
      <c r="B575" s="52" t="s">
        <v>335</v>
      </c>
      <c r="C575" s="52" t="s">
        <v>390</v>
      </c>
      <c r="D575" s="52" t="s">
        <v>365</v>
      </c>
      <c r="E575" s="52" t="s">
        <v>402</v>
      </c>
      <c r="F575" s="50" t="s">
        <v>464</v>
      </c>
      <c r="G575" s="50" t="s">
        <v>461</v>
      </c>
      <c r="H575" s="52" t="s">
        <v>39</v>
      </c>
      <c r="I575" s="55" t="s">
        <v>44</v>
      </c>
      <c r="J575" s="70">
        <v>1</v>
      </c>
      <c r="K575" s="70">
        <v>2</v>
      </c>
      <c r="L575" s="70">
        <v>5</v>
      </c>
      <c r="M575" s="70">
        <v>8</v>
      </c>
      <c r="N575" s="70"/>
      <c r="O575" s="55">
        <f t="shared" si="50"/>
        <v>5</v>
      </c>
      <c r="P575" s="89" t="s">
        <v>22</v>
      </c>
      <c r="Q575" s="55" t="e">
        <f>J575*IF(I575="Diaria",#REF!,IF(I575="Quincenal",#REF!,IF(I575="Semestral",#REF!,IF(I575="Trimestral",#REF!,IF(I575="Cuatrimestral",#REF!,IF(I575="Semanal",#REF!,IF(I575="Mensual",#REF!,IF(I575="Anual",#REF!,0))))))))</f>
        <v>#REF!</v>
      </c>
      <c r="R575" s="55" t="e">
        <f t="shared" si="51"/>
        <v>#REF!</v>
      </c>
      <c r="S575" s="55" t="e">
        <f>IF(P575="Sí",#REF!,#REF!)</f>
        <v>#REF!</v>
      </c>
      <c r="T575" s="55" t="e">
        <f t="shared" si="52"/>
        <v>#REF!</v>
      </c>
      <c r="U575" s="55" t="e">
        <f>C_ODM9[[#This Row],[Plazas]]/$W$10</f>
        <v>#REF!</v>
      </c>
    </row>
    <row r="576" spans="1:21" ht="50" hidden="1" x14ac:dyDescent="0.2">
      <c r="A576" s="90" t="s">
        <v>534</v>
      </c>
      <c r="B576" s="52" t="s">
        <v>335</v>
      </c>
      <c r="C576" s="52" t="s">
        <v>390</v>
      </c>
      <c r="D576" s="52" t="s">
        <v>365</v>
      </c>
      <c r="E576" s="52" t="s">
        <v>402</v>
      </c>
      <c r="F576" s="50" t="s">
        <v>513</v>
      </c>
      <c r="G576" s="50" t="s">
        <v>514</v>
      </c>
      <c r="H576" s="52" t="s">
        <v>39</v>
      </c>
      <c r="I576" s="55" t="s">
        <v>44</v>
      </c>
      <c r="J576" s="70">
        <v>1</v>
      </c>
      <c r="K576" s="70">
        <v>2</v>
      </c>
      <c r="L576" s="70">
        <v>5</v>
      </c>
      <c r="M576" s="70">
        <v>8</v>
      </c>
      <c r="N576" s="70"/>
      <c r="O576" s="55">
        <f t="shared" si="50"/>
        <v>5</v>
      </c>
      <c r="P576" s="89" t="s">
        <v>22</v>
      </c>
      <c r="Q576" s="55" t="e">
        <f>J576*IF(I576="Diaria",#REF!,IF(I576="Quincenal",#REF!,IF(I576="Semestral",#REF!,IF(I576="Trimestral",#REF!,IF(I576="Cuatrimestral",#REF!,IF(I576="Semanal",#REF!,IF(I576="Mensual",#REF!,IF(I576="Anual",#REF!,0))))))))</f>
        <v>#REF!</v>
      </c>
      <c r="R576" s="55" t="e">
        <f t="shared" si="51"/>
        <v>#REF!</v>
      </c>
      <c r="S576" s="55" t="e">
        <f>IF(P576="Sí",#REF!,#REF!)</f>
        <v>#REF!</v>
      </c>
      <c r="T576" s="55" t="e">
        <f t="shared" si="52"/>
        <v>#REF!</v>
      </c>
      <c r="U576" s="55" t="e">
        <f>C_ODM9[[#This Row],[Plazas]]/$W$10</f>
        <v>#REF!</v>
      </c>
    </row>
    <row r="577" spans="1:21" ht="75" hidden="1" x14ac:dyDescent="0.2">
      <c r="A577" s="90" t="s">
        <v>534</v>
      </c>
      <c r="B577" s="52" t="s">
        <v>335</v>
      </c>
      <c r="C577" s="52" t="s">
        <v>390</v>
      </c>
      <c r="D577" s="52" t="s">
        <v>465</v>
      </c>
      <c r="E577" s="52" t="s">
        <v>406</v>
      </c>
      <c r="F577" s="50" t="s">
        <v>466</v>
      </c>
      <c r="G577" s="50" t="s">
        <v>459</v>
      </c>
      <c r="H577" s="52" t="s">
        <v>39</v>
      </c>
      <c r="I577" s="55" t="s">
        <v>44</v>
      </c>
      <c r="J577" s="70">
        <v>1</v>
      </c>
      <c r="K577" s="70">
        <v>16</v>
      </c>
      <c r="L577" s="70">
        <v>24</v>
      </c>
      <c r="M577" s="70">
        <v>32</v>
      </c>
      <c r="N577" s="70"/>
      <c r="O577" s="55">
        <f t="shared" si="50"/>
        <v>24</v>
      </c>
      <c r="P577" s="89" t="s">
        <v>22</v>
      </c>
      <c r="Q577" s="55" t="e">
        <f>J577*IF(I577="Diaria",#REF!,IF(I577="Quincenal",#REF!,IF(I577="Semestral",#REF!,IF(I577="Trimestral",#REF!,IF(I577="Cuatrimestral",#REF!,IF(I577="Semanal",#REF!,IF(I577="Mensual",#REF!,IF(I577="Anual",#REF!,0))))))))</f>
        <v>#REF!</v>
      </c>
      <c r="R577" s="55" t="e">
        <f t="shared" si="51"/>
        <v>#REF!</v>
      </c>
      <c r="S577" s="55" t="e">
        <f>IF(P577="Sí",#REF!,#REF!)</f>
        <v>#REF!</v>
      </c>
      <c r="T577" s="55" t="e">
        <f t="shared" si="52"/>
        <v>#REF!</v>
      </c>
      <c r="U577" s="55" t="e">
        <f>C_ODM9[[#This Row],[Plazas]]/$W$10</f>
        <v>#REF!</v>
      </c>
    </row>
    <row r="578" spans="1:21" ht="75" hidden="1" x14ac:dyDescent="0.2">
      <c r="A578" s="90" t="s">
        <v>534</v>
      </c>
      <c r="B578" s="52" t="s">
        <v>335</v>
      </c>
      <c r="C578" s="52" t="s">
        <v>390</v>
      </c>
      <c r="D578" s="52" t="s">
        <v>465</v>
      </c>
      <c r="E578" s="52" t="s">
        <v>406</v>
      </c>
      <c r="F578" s="50" t="s">
        <v>468</v>
      </c>
      <c r="G578" s="50" t="s">
        <v>459</v>
      </c>
      <c r="H578" s="52" t="s">
        <v>39</v>
      </c>
      <c r="I578" s="55" t="s">
        <v>40</v>
      </c>
      <c r="J578" s="70">
        <v>1</v>
      </c>
      <c r="K578" s="70">
        <v>8</v>
      </c>
      <c r="L578" s="70">
        <v>12</v>
      </c>
      <c r="M578" s="70">
        <v>16</v>
      </c>
      <c r="N578" s="70"/>
      <c r="O578" s="55">
        <f t="shared" si="50"/>
        <v>12</v>
      </c>
      <c r="P578" s="89" t="s">
        <v>22</v>
      </c>
      <c r="Q578" s="55" t="e">
        <f>J578*IF(I578="Diaria",#REF!,IF(I578="Quincenal",#REF!,IF(I578="Semestral",#REF!,IF(I578="Trimestral",#REF!,IF(I578="Cuatrimestral",#REF!,IF(I578="Semanal",#REF!,IF(I578="Mensual",#REF!,IF(I578="Anual",#REF!,0))))))))</f>
        <v>#REF!</v>
      </c>
      <c r="R578" s="55" t="e">
        <f t="shared" si="51"/>
        <v>#REF!</v>
      </c>
      <c r="S578" s="55" t="e">
        <f>IF(P578="Sí",#REF!,#REF!)</f>
        <v>#REF!</v>
      </c>
      <c r="T578" s="55" t="e">
        <f t="shared" si="52"/>
        <v>#REF!</v>
      </c>
      <c r="U578" s="55" t="e">
        <f>C_ODM9[[#This Row],[Plazas]]/$W$10</f>
        <v>#REF!</v>
      </c>
    </row>
    <row r="579" spans="1:21" ht="75" hidden="1" x14ac:dyDescent="0.2">
      <c r="A579" s="90" t="s">
        <v>534</v>
      </c>
      <c r="B579" s="52" t="s">
        <v>335</v>
      </c>
      <c r="C579" s="52" t="s">
        <v>390</v>
      </c>
      <c r="D579" s="52" t="s">
        <v>465</v>
      </c>
      <c r="E579" s="52" t="s">
        <v>406</v>
      </c>
      <c r="F579" s="50" t="s">
        <v>469</v>
      </c>
      <c r="G579" s="50" t="s">
        <v>459</v>
      </c>
      <c r="H579" s="52" t="s">
        <v>39</v>
      </c>
      <c r="I579" s="55" t="s">
        <v>40</v>
      </c>
      <c r="J579" s="70">
        <v>1</v>
      </c>
      <c r="K579" s="70">
        <v>8</v>
      </c>
      <c r="L579" s="70">
        <v>16</v>
      </c>
      <c r="M579" s="70">
        <v>20</v>
      </c>
      <c r="N579" s="70"/>
      <c r="O579" s="55">
        <f t="shared" si="50"/>
        <v>15.333333333333334</v>
      </c>
      <c r="P579" s="89" t="s">
        <v>22</v>
      </c>
      <c r="Q579" s="55" t="e">
        <f>J579*IF(I579="Diaria",#REF!,IF(I579="Quincenal",#REF!,IF(I579="Semestral",#REF!,IF(I579="Trimestral",#REF!,IF(I579="Cuatrimestral",#REF!,IF(I579="Semanal",#REF!,IF(I579="Mensual",#REF!,IF(I579="Anual",#REF!,0))))))))</f>
        <v>#REF!</v>
      </c>
      <c r="R579" s="55" t="e">
        <f t="shared" si="51"/>
        <v>#REF!</v>
      </c>
      <c r="S579" s="55" t="e">
        <f>IF(P579="Sí",#REF!,#REF!)</f>
        <v>#REF!</v>
      </c>
      <c r="T579" s="55" t="e">
        <f t="shared" si="52"/>
        <v>#REF!</v>
      </c>
      <c r="U579" s="55" t="e">
        <f>C_ODM9[[#This Row],[Plazas]]/$W$10</f>
        <v>#REF!</v>
      </c>
    </row>
    <row r="580" spans="1:21" ht="75" hidden="1" x14ac:dyDescent="0.2">
      <c r="A580" s="90" t="s">
        <v>534</v>
      </c>
      <c r="B580" s="52" t="s">
        <v>335</v>
      </c>
      <c r="C580" s="52" t="s">
        <v>390</v>
      </c>
      <c r="D580" s="52" t="s">
        <v>465</v>
      </c>
      <c r="E580" s="52" t="s">
        <v>406</v>
      </c>
      <c r="F580" s="50" t="s">
        <v>470</v>
      </c>
      <c r="G580" s="50" t="s">
        <v>459</v>
      </c>
      <c r="H580" s="52" t="s">
        <v>39</v>
      </c>
      <c r="I580" s="55" t="s">
        <v>40</v>
      </c>
      <c r="J580" s="70">
        <v>1</v>
      </c>
      <c r="K580" s="70">
        <v>8</v>
      </c>
      <c r="L580" s="70">
        <v>12</v>
      </c>
      <c r="M580" s="70">
        <v>16</v>
      </c>
      <c r="N580" s="70"/>
      <c r="O580" s="55">
        <f t="shared" si="50"/>
        <v>12</v>
      </c>
      <c r="P580" s="89" t="s">
        <v>22</v>
      </c>
      <c r="Q580" s="55" t="e">
        <f>J580*IF(I580="Diaria",#REF!,IF(I580="Quincenal",#REF!,IF(I580="Semestral",#REF!,IF(I580="Trimestral",#REF!,IF(I580="Cuatrimestral",#REF!,IF(I580="Semanal",#REF!,IF(I580="Mensual",#REF!,IF(I580="Anual",#REF!,0))))))))</f>
        <v>#REF!</v>
      </c>
      <c r="R580" s="55" t="e">
        <f t="shared" si="51"/>
        <v>#REF!</v>
      </c>
      <c r="S580" s="55" t="e">
        <f>IF(P580="Sí",#REF!,#REF!)</f>
        <v>#REF!</v>
      </c>
      <c r="T580" s="55" t="e">
        <f t="shared" si="52"/>
        <v>#REF!</v>
      </c>
      <c r="U580" s="55" t="e">
        <f>C_ODM9[[#This Row],[Plazas]]/$W$10</f>
        <v>#REF!</v>
      </c>
    </row>
    <row r="581" spans="1:21" ht="75" hidden="1" x14ac:dyDescent="0.2">
      <c r="A581" s="90" t="s">
        <v>534</v>
      </c>
      <c r="B581" s="52" t="s">
        <v>335</v>
      </c>
      <c r="C581" s="52" t="s">
        <v>390</v>
      </c>
      <c r="D581" s="52" t="s">
        <v>465</v>
      </c>
      <c r="E581" s="52" t="s">
        <v>406</v>
      </c>
      <c r="F581" s="50" t="s">
        <v>471</v>
      </c>
      <c r="G581" s="50" t="s">
        <v>459</v>
      </c>
      <c r="H581" s="52" t="s">
        <v>39</v>
      </c>
      <c r="I581" s="55" t="s">
        <v>40</v>
      </c>
      <c r="J581" s="70">
        <v>1</v>
      </c>
      <c r="K581" s="70">
        <v>8</v>
      </c>
      <c r="L581" s="70">
        <v>16</v>
      </c>
      <c r="M581" s="70">
        <v>20</v>
      </c>
      <c r="N581" s="70"/>
      <c r="O581" s="55">
        <f t="shared" si="50"/>
        <v>15.333333333333334</v>
      </c>
      <c r="P581" s="89" t="s">
        <v>22</v>
      </c>
      <c r="Q581" s="55" t="e">
        <f>J581*IF(I581="Diaria",#REF!,IF(I581="Quincenal",#REF!,IF(I581="Semestral",#REF!,IF(I581="Trimestral",#REF!,IF(I581="Cuatrimestral",#REF!,IF(I581="Semanal",#REF!,IF(I581="Mensual",#REF!,IF(I581="Anual",#REF!,0))))))))</f>
        <v>#REF!</v>
      </c>
      <c r="R581" s="55" t="e">
        <f t="shared" si="51"/>
        <v>#REF!</v>
      </c>
      <c r="S581" s="55" t="e">
        <f>IF(P581="Sí",#REF!,#REF!)</f>
        <v>#REF!</v>
      </c>
      <c r="T581" s="55" t="e">
        <f t="shared" si="52"/>
        <v>#REF!</v>
      </c>
      <c r="U581" s="55" t="e">
        <f>C_ODM9[[#This Row],[Plazas]]/$W$10</f>
        <v>#REF!</v>
      </c>
    </row>
    <row r="582" spans="1:21" ht="50" hidden="1" x14ac:dyDescent="0.2">
      <c r="A582" s="90" t="s">
        <v>534</v>
      </c>
      <c r="B582" s="52" t="s">
        <v>335</v>
      </c>
      <c r="C582" s="52" t="s">
        <v>390</v>
      </c>
      <c r="D582" s="52" t="s">
        <v>465</v>
      </c>
      <c r="E582" s="52" t="s">
        <v>432</v>
      </c>
      <c r="F582" s="50" t="s">
        <v>484</v>
      </c>
      <c r="G582" s="50" t="s">
        <v>459</v>
      </c>
      <c r="H582" s="52" t="s">
        <v>39</v>
      </c>
      <c r="I582" s="55" t="s">
        <v>44</v>
      </c>
      <c r="J582" s="70">
        <v>1</v>
      </c>
      <c r="K582" s="70">
        <v>2</v>
      </c>
      <c r="L582" s="70">
        <v>5</v>
      </c>
      <c r="M582" s="70">
        <v>8</v>
      </c>
      <c r="N582" s="70"/>
      <c r="O582" s="55">
        <f t="shared" si="50"/>
        <v>5</v>
      </c>
      <c r="P582" s="89" t="s">
        <v>22</v>
      </c>
      <c r="Q582" s="55" t="e">
        <f>J582*IF(I582="Diaria",#REF!,IF(I582="Quincenal",#REF!,IF(I582="Semestral",#REF!,IF(I582="Trimestral",#REF!,IF(I582="Cuatrimestral",#REF!,IF(I582="Semanal",#REF!,IF(I582="Mensual",#REF!,IF(I582="Anual",#REF!,0))))))))</f>
        <v>#REF!</v>
      </c>
      <c r="R582" s="55" t="e">
        <f t="shared" si="51"/>
        <v>#REF!</v>
      </c>
      <c r="S582" s="55" t="e">
        <f>IF(P582="Sí",#REF!,#REF!)</f>
        <v>#REF!</v>
      </c>
      <c r="T582" s="55" t="e">
        <f t="shared" si="52"/>
        <v>#REF!</v>
      </c>
      <c r="U582" s="55" t="e">
        <f>C_ODM9[[#This Row],[Plazas]]/$W$10</f>
        <v>#REF!</v>
      </c>
    </row>
    <row r="583" spans="1:21" ht="50" hidden="1" x14ac:dyDescent="0.2">
      <c r="A583" s="90" t="s">
        <v>534</v>
      </c>
      <c r="B583" s="52" t="s">
        <v>335</v>
      </c>
      <c r="C583" s="52" t="s">
        <v>390</v>
      </c>
      <c r="D583" s="52" t="s">
        <v>465</v>
      </c>
      <c r="E583" s="52" t="s">
        <v>435</v>
      </c>
      <c r="F583" s="50" t="s">
        <v>486</v>
      </c>
      <c r="G583" s="50" t="s">
        <v>459</v>
      </c>
      <c r="H583" s="52" t="s">
        <v>39</v>
      </c>
      <c r="I583" s="55" t="s">
        <v>44</v>
      </c>
      <c r="J583" s="70">
        <v>1</v>
      </c>
      <c r="K583" s="70">
        <v>8</v>
      </c>
      <c r="L583" s="70">
        <v>16</v>
      </c>
      <c r="M583" s="70">
        <v>32</v>
      </c>
      <c r="N583" s="70"/>
      <c r="O583" s="55">
        <f t="shared" si="50"/>
        <v>17.333333333333332</v>
      </c>
      <c r="P583" s="89" t="s">
        <v>22</v>
      </c>
      <c r="Q583" s="55" t="e">
        <f>J583*IF(I583="Diaria",#REF!,IF(I583="Quincenal",#REF!,IF(I583="Semestral",#REF!,IF(I583="Trimestral",#REF!,IF(I583="Cuatrimestral",#REF!,IF(I583="Semanal",#REF!,IF(I583="Mensual",#REF!,IF(I583="Anual",#REF!,0))))))))</f>
        <v>#REF!</v>
      </c>
      <c r="R583" s="55" t="e">
        <f t="shared" si="51"/>
        <v>#REF!</v>
      </c>
      <c r="S583" s="55" t="e">
        <f>IF(P583="Sí",#REF!,#REF!)</f>
        <v>#REF!</v>
      </c>
      <c r="T583" s="55" t="e">
        <f t="shared" si="52"/>
        <v>#REF!</v>
      </c>
      <c r="U583" s="55" t="e">
        <f>C_ODM9[[#This Row],[Plazas]]/$W$10</f>
        <v>#REF!</v>
      </c>
    </row>
    <row r="584" spans="1:21" ht="50" hidden="1" x14ac:dyDescent="0.2">
      <c r="A584" s="90" t="s">
        <v>534</v>
      </c>
      <c r="B584" s="52" t="s">
        <v>335</v>
      </c>
      <c r="C584" s="52" t="s">
        <v>390</v>
      </c>
      <c r="D584" s="52" t="s">
        <v>465</v>
      </c>
      <c r="E584" s="52" t="s">
        <v>435</v>
      </c>
      <c r="F584" s="50" t="s">
        <v>488</v>
      </c>
      <c r="G584" s="50" t="s">
        <v>387</v>
      </c>
      <c r="H584" s="52" t="s">
        <v>39</v>
      </c>
      <c r="I584" s="55" t="s">
        <v>44</v>
      </c>
      <c r="J584" s="70">
        <v>1</v>
      </c>
      <c r="K584" s="70">
        <v>2</v>
      </c>
      <c r="L584" s="70">
        <v>5</v>
      </c>
      <c r="M584" s="70">
        <v>8</v>
      </c>
      <c r="N584" s="70"/>
      <c r="O584" s="55">
        <f t="shared" si="50"/>
        <v>5</v>
      </c>
      <c r="P584" s="89" t="s">
        <v>22</v>
      </c>
      <c r="Q584" s="55" t="e">
        <f>J584*IF(I584="Diaria",#REF!,IF(I584="Quincenal",#REF!,IF(I584="Semestral",#REF!,IF(I584="Trimestral",#REF!,IF(I584="Cuatrimestral",#REF!,IF(I584="Semanal",#REF!,IF(I584="Mensual",#REF!,IF(I584="Anual",#REF!,0))))))))</f>
        <v>#REF!</v>
      </c>
      <c r="R584" s="55" t="e">
        <f t="shared" si="51"/>
        <v>#REF!</v>
      </c>
      <c r="S584" s="55" t="e">
        <f>IF(P584="Sí",#REF!,#REF!)</f>
        <v>#REF!</v>
      </c>
      <c r="T584" s="55" t="e">
        <f t="shared" si="52"/>
        <v>#REF!</v>
      </c>
      <c r="U584" s="55" t="e">
        <f>C_ODM9[[#This Row],[Plazas]]/$W$10</f>
        <v>#REF!</v>
      </c>
    </row>
    <row r="585" spans="1:21" ht="75" hidden="1" x14ac:dyDescent="0.2">
      <c r="A585" s="90" t="s">
        <v>534</v>
      </c>
      <c r="B585" s="52" t="s">
        <v>335</v>
      </c>
      <c r="C585" s="52" t="s">
        <v>390</v>
      </c>
      <c r="D585" s="52" t="s">
        <v>465</v>
      </c>
      <c r="E585" s="52" t="s">
        <v>437</v>
      </c>
      <c r="F585" s="50" t="s">
        <v>490</v>
      </c>
      <c r="G585" s="50" t="s">
        <v>459</v>
      </c>
      <c r="H585" s="52" t="s">
        <v>39</v>
      </c>
      <c r="I585" s="55" t="s">
        <v>44</v>
      </c>
      <c r="J585" s="70">
        <v>1</v>
      </c>
      <c r="K585" s="70">
        <v>2</v>
      </c>
      <c r="L585" s="70">
        <v>5</v>
      </c>
      <c r="M585" s="70">
        <v>8</v>
      </c>
      <c r="N585" s="70"/>
      <c r="O585" s="55">
        <f t="shared" si="50"/>
        <v>5</v>
      </c>
      <c r="P585" s="89" t="s">
        <v>22</v>
      </c>
      <c r="Q585" s="55" t="e">
        <f>J585*IF(I585="Diaria",#REF!,IF(I585="Quincenal",#REF!,IF(I585="Semestral",#REF!,IF(I585="Trimestral",#REF!,IF(I585="Cuatrimestral",#REF!,IF(I585="Semanal",#REF!,IF(I585="Mensual",#REF!,IF(I585="Anual",#REF!,0))))))))</f>
        <v>#REF!</v>
      </c>
      <c r="R585" s="55" t="e">
        <f t="shared" si="51"/>
        <v>#REF!</v>
      </c>
      <c r="S585" s="55" t="e">
        <f>IF(P585="Sí",#REF!,#REF!)</f>
        <v>#REF!</v>
      </c>
      <c r="T585" s="55" t="e">
        <f t="shared" si="52"/>
        <v>#REF!</v>
      </c>
      <c r="U585" s="55" t="e">
        <f>C_ODM9[[#This Row],[Plazas]]/$W$10</f>
        <v>#REF!</v>
      </c>
    </row>
    <row r="586" spans="1:21" ht="75" hidden="1" x14ac:dyDescent="0.2">
      <c r="A586" s="90" t="s">
        <v>534</v>
      </c>
      <c r="B586" s="52" t="s">
        <v>335</v>
      </c>
      <c r="C586" s="52" t="s">
        <v>390</v>
      </c>
      <c r="D586" s="52" t="s">
        <v>465</v>
      </c>
      <c r="E586" s="52" t="s">
        <v>437</v>
      </c>
      <c r="F586" s="50" t="s">
        <v>492</v>
      </c>
      <c r="G586" s="50" t="s">
        <v>459</v>
      </c>
      <c r="H586" s="52" t="s">
        <v>39</v>
      </c>
      <c r="I586" s="55" t="s">
        <v>40</v>
      </c>
      <c r="J586" s="70">
        <v>1</v>
      </c>
      <c r="K586" s="70">
        <v>2</v>
      </c>
      <c r="L586" s="70">
        <v>3</v>
      </c>
      <c r="M586" s="70">
        <v>4</v>
      </c>
      <c r="N586" s="70"/>
      <c r="O586" s="55">
        <f t="shared" si="50"/>
        <v>3</v>
      </c>
      <c r="P586" s="89" t="s">
        <v>22</v>
      </c>
      <c r="Q586" s="55" t="e">
        <f>J586*IF(I586="Diaria",#REF!,IF(I586="Quincenal",#REF!,IF(I586="Semestral",#REF!,IF(I586="Trimestral",#REF!,IF(I586="Cuatrimestral",#REF!,IF(I586="Semanal",#REF!,IF(I586="Mensual",#REF!,IF(I586="Anual",#REF!,0))))))))</f>
        <v>#REF!</v>
      </c>
      <c r="R586" s="55" t="e">
        <f t="shared" si="51"/>
        <v>#REF!</v>
      </c>
      <c r="S586" s="55" t="e">
        <f>IF(P586="Sí",#REF!,#REF!)</f>
        <v>#REF!</v>
      </c>
      <c r="T586" s="55" t="e">
        <f t="shared" si="52"/>
        <v>#REF!</v>
      </c>
      <c r="U586" s="55" t="e">
        <f>C_ODM9[[#This Row],[Plazas]]/$W$10</f>
        <v>#REF!</v>
      </c>
    </row>
    <row r="587" spans="1:21" ht="75" hidden="1" x14ac:dyDescent="0.2">
      <c r="A587" s="90" t="s">
        <v>534</v>
      </c>
      <c r="B587" s="52" t="s">
        <v>335</v>
      </c>
      <c r="C587" s="52" t="s">
        <v>390</v>
      </c>
      <c r="D587" s="52" t="s">
        <v>465</v>
      </c>
      <c r="E587" s="52" t="s">
        <v>437</v>
      </c>
      <c r="F587" s="50" t="s">
        <v>493</v>
      </c>
      <c r="G587" s="50" t="s">
        <v>459</v>
      </c>
      <c r="H587" s="52" t="s">
        <v>39</v>
      </c>
      <c r="I587" s="55" t="s">
        <v>40</v>
      </c>
      <c r="J587" s="70">
        <v>1</v>
      </c>
      <c r="K587" s="70">
        <v>4</v>
      </c>
      <c r="L587" s="70">
        <v>6</v>
      </c>
      <c r="M587" s="70">
        <v>8</v>
      </c>
      <c r="N587" s="70"/>
      <c r="O587" s="55">
        <f t="shared" si="50"/>
        <v>6</v>
      </c>
      <c r="P587" s="89" t="s">
        <v>22</v>
      </c>
      <c r="Q587" s="55" t="e">
        <f>J587*IF(I587="Diaria",#REF!,IF(I587="Quincenal",#REF!,IF(I587="Semestral",#REF!,IF(I587="Trimestral",#REF!,IF(I587="Cuatrimestral",#REF!,IF(I587="Semanal",#REF!,IF(I587="Mensual",#REF!,IF(I587="Anual",#REF!,0))))))))</f>
        <v>#REF!</v>
      </c>
      <c r="R587" s="55" t="e">
        <f t="shared" si="51"/>
        <v>#REF!</v>
      </c>
      <c r="S587" s="55" t="e">
        <f>IF(P587="Sí",#REF!,#REF!)</f>
        <v>#REF!</v>
      </c>
      <c r="T587" s="55" t="e">
        <f t="shared" si="52"/>
        <v>#REF!</v>
      </c>
      <c r="U587" s="55" t="e">
        <f>C_ODM9[[#This Row],[Plazas]]/$W$10</f>
        <v>#REF!</v>
      </c>
    </row>
    <row r="588" spans="1:21" ht="75" hidden="1" x14ac:dyDescent="0.2">
      <c r="A588" s="90" t="s">
        <v>534</v>
      </c>
      <c r="B588" s="52" t="s">
        <v>335</v>
      </c>
      <c r="C588" s="52" t="s">
        <v>390</v>
      </c>
      <c r="D588" s="52" t="s">
        <v>465</v>
      </c>
      <c r="E588" s="52" t="s">
        <v>440</v>
      </c>
      <c r="F588" s="50" t="s">
        <v>441</v>
      </c>
      <c r="G588" s="50" t="s">
        <v>459</v>
      </c>
      <c r="H588" s="52" t="s">
        <v>39</v>
      </c>
      <c r="I588" s="55" t="s">
        <v>336</v>
      </c>
      <c r="J588" s="70">
        <v>1</v>
      </c>
      <c r="K588" s="70">
        <v>8</v>
      </c>
      <c r="L588" s="70">
        <v>16</v>
      </c>
      <c r="M588" s="70">
        <v>24</v>
      </c>
      <c r="N588" s="70"/>
      <c r="O588" s="55">
        <f t="shared" si="50"/>
        <v>16</v>
      </c>
      <c r="P588" s="89" t="s">
        <v>22</v>
      </c>
      <c r="Q588" s="55" t="e">
        <f>J588*IF(I588="Diaria",#REF!,IF(I588="Quincenal",#REF!,IF(I588="Semestral",#REF!,IF(I588="Trimestral",#REF!,IF(I588="Cuatrimestral",#REF!,IF(I588="Semanal",#REF!,IF(I588="Mensual",#REF!,IF(I588="Anual",#REF!,0))))))))</f>
        <v>#REF!</v>
      </c>
      <c r="R588" s="55" t="e">
        <f t="shared" si="51"/>
        <v>#REF!</v>
      </c>
      <c r="S588" s="55" t="e">
        <f>IF(P588="Sí",#REF!,#REF!)</f>
        <v>#REF!</v>
      </c>
      <c r="T588" s="55" t="e">
        <f t="shared" si="52"/>
        <v>#REF!</v>
      </c>
      <c r="U588" s="55" t="e">
        <f>C_ODM9[[#This Row],[Plazas]]/$W$10</f>
        <v>#REF!</v>
      </c>
    </row>
    <row r="589" spans="1:21" ht="100" hidden="1" x14ac:dyDescent="0.2">
      <c r="A589" s="90" t="s">
        <v>534</v>
      </c>
      <c r="B589" s="52" t="s">
        <v>335</v>
      </c>
      <c r="C589" s="52" t="s">
        <v>390</v>
      </c>
      <c r="D589" s="52" t="s">
        <v>465</v>
      </c>
      <c r="E589" s="52" t="s">
        <v>446</v>
      </c>
      <c r="F589" s="50" t="s">
        <v>495</v>
      </c>
      <c r="G589" s="50" t="s">
        <v>459</v>
      </c>
      <c r="H589" s="52" t="s">
        <v>39</v>
      </c>
      <c r="I589" s="55" t="s">
        <v>44</v>
      </c>
      <c r="J589" s="70">
        <v>1</v>
      </c>
      <c r="K589" s="70">
        <v>4</v>
      </c>
      <c r="L589" s="70">
        <v>6</v>
      </c>
      <c r="M589" s="70">
        <v>8</v>
      </c>
      <c r="N589" s="70"/>
      <c r="O589" s="55">
        <f t="shared" si="50"/>
        <v>6</v>
      </c>
      <c r="P589" s="89" t="s">
        <v>22</v>
      </c>
      <c r="Q589" s="55" t="e">
        <f>J589*IF(I589="Diaria",#REF!,IF(I589="Quincenal",#REF!,IF(I589="Semestral",#REF!,IF(I589="Trimestral",#REF!,IF(I589="Cuatrimestral",#REF!,IF(I589="Semanal",#REF!,IF(I589="Mensual",#REF!,IF(I589="Anual",#REF!,0))))))))</f>
        <v>#REF!</v>
      </c>
      <c r="R589" s="55" t="e">
        <f t="shared" si="51"/>
        <v>#REF!</v>
      </c>
      <c r="S589" s="55" t="e">
        <f>IF(P589="Sí",#REF!,#REF!)</f>
        <v>#REF!</v>
      </c>
      <c r="T589" s="55" t="e">
        <f t="shared" si="52"/>
        <v>#REF!</v>
      </c>
      <c r="U589" s="55" t="e">
        <f>C_ODM9[[#This Row],[Plazas]]/$W$10</f>
        <v>#REF!</v>
      </c>
    </row>
    <row r="590" spans="1:21" ht="50" hidden="1" x14ac:dyDescent="0.2">
      <c r="A590" s="90" t="s">
        <v>534</v>
      </c>
      <c r="B590" s="52" t="s">
        <v>335</v>
      </c>
      <c r="C590" s="52" t="s">
        <v>390</v>
      </c>
      <c r="D590" s="52" t="s">
        <v>465</v>
      </c>
      <c r="E590" s="52" t="s">
        <v>449</v>
      </c>
      <c r="F590" s="50" t="s">
        <v>497</v>
      </c>
      <c r="G590" s="50" t="s">
        <v>459</v>
      </c>
      <c r="H590" s="52" t="s">
        <v>39</v>
      </c>
      <c r="I590" s="55" t="s">
        <v>44</v>
      </c>
      <c r="J590" s="70">
        <v>1</v>
      </c>
      <c r="K590" s="70">
        <v>4</v>
      </c>
      <c r="L590" s="70">
        <v>8</v>
      </c>
      <c r="M590" s="70">
        <v>12</v>
      </c>
      <c r="N590" s="70"/>
      <c r="O590" s="55">
        <f t="shared" si="50"/>
        <v>8</v>
      </c>
      <c r="P590" s="89" t="s">
        <v>22</v>
      </c>
      <c r="Q590" s="55" t="e">
        <f>J590*IF(I590="Diaria",#REF!,IF(I590="Quincenal",#REF!,IF(I590="Semestral",#REF!,IF(I590="Trimestral",#REF!,IF(I590="Cuatrimestral",#REF!,IF(I590="Semanal",#REF!,IF(I590="Mensual",#REF!,IF(I590="Anual",#REF!,0))))))))</f>
        <v>#REF!</v>
      </c>
      <c r="R590" s="55" t="e">
        <f t="shared" si="51"/>
        <v>#REF!</v>
      </c>
      <c r="S590" s="55" t="e">
        <f>IF(P590="Sí",#REF!,#REF!)</f>
        <v>#REF!</v>
      </c>
      <c r="T590" s="55" t="e">
        <f t="shared" si="52"/>
        <v>#REF!</v>
      </c>
      <c r="U590" s="55" t="e">
        <f>C_ODM9[[#This Row],[Plazas]]/$W$10</f>
        <v>#REF!</v>
      </c>
    </row>
    <row r="591" spans="1:21" ht="50" hidden="1" x14ac:dyDescent="0.2">
      <c r="A591" s="90" t="s">
        <v>534</v>
      </c>
      <c r="B591" s="52" t="s">
        <v>335</v>
      </c>
      <c r="C591" s="52" t="s">
        <v>390</v>
      </c>
      <c r="D591" s="52" t="s">
        <v>465</v>
      </c>
      <c r="E591" s="52" t="s">
        <v>454</v>
      </c>
      <c r="F591" s="50" t="s">
        <v>499</v>
      </c>
      <c r="G591" s="50" t="s">
        <v>459</v>
      </c>
      <c r="H591" s="52" t="s">
        <v>39</v>
      </c>
      <c r="I591" s="55" t="s">
        <v>44</v>
      </c>
      <c r="J591" s="70">
        <v>1</v>
      </c>
      <c r="K591" s="70">
        <v>8</v>
      </c>
      <c r="L591" s="70">
        <v>12</v>
      </c>
      <c r="M591" s="70">
        <v>16</v>
      </c>
      <c r="N591" s="70"/>
      <c r="O591" s="55">
        <f t="shared" si="50"/>
        <v>12</v>
      </c>
      <c r="P591" s="89" t="s">
        <v>22</v>
      </c>
      <c r="Q591" s="55" t="e">
        <f>J591*IF(I591="Diaria",#REF!,IF(I591="Quincenal",#REF!,IF(I591="Semestral",#REF!,IF(I591="Trimestral",#REF!,IF(I591="Cuatrimestral",#REF!,IF(I591="Semanal",#REF!,IF(I591="Mensual",#REF!,IF(I591="Anual",#REF!,0))))))))</f>
        <v>#REF!</v>
      </c>
      <c r="R591" s="55" t="e">
        <f t="shared" si="51"/>
        <v>#REF!</v>
      </c>
      <c r="S591" s="55" t="e">
        <f>IF(P591="Sí",#REF!,#REF!)</f>
        <v>#REF!</v>
      </c>
      <c r="T591" s="55" t="e">
        <f t="shared" si="52"/>
        <v>#REF!</v>
      </c>
      <c r="U591" s="55" t="e">
        <f>C_ODM9[[#This Row],[Plazas]]/$W$10</f>
        <v>#REF!</v>
      </c>
    </row>
    <row r="592" spans="1:21" ht="50" hidden="1" x14ac:dyDescent="0.2">
      <c r="A592" s="90" t="s">
        <v>535</v>
      </c>
      <c r="B592" s="52" t="s">
        <v>346</v>
      </c>
      <c r="C592" s="52" t="s">
        <v>364</v>
      </c>
      <c r="D592" s="52" t="s">
        <v>365</v>
      </c>
      <c r="E592" s="52" t="s">
        <v>457</v>
      </c>
      <c r="F592" s="50" t="s">
        <v>458</v>
      </c>
      <c r="G592" s="50" t="s">
        <v>459</v>
      </c>
      <c r="H592" s="52" t="s">
        <v>39</v>
      </c>
      <c r="I592" s="55" t="s">
        <v>44</v>
      </c>
      <c r="J592" s="70">
        <v>9</v>
      </c>
      <c r="K592" s="70">
        <v>1</v>
      </c>
      <c r="L592" s="70">
        <v>1</v>
      </c>
      <c r="M592" s="70">
        <v>1</v>
      </c>
      <c r="N592" s="70"/>
      <c r="O592" s="55">
        <f t="shared" si="50"/>
        <v>1</v>
      </c>
      <c r="P592" s="89" t="s">
        <v>22</v>
      </c>
      <c r="Q592" s="55" t="e">
        <f>J592*IF(I592="Diaria",#REF!,IF(I592="Quincenal",#REF!,IF(I592="Semestral",#REF!,IF(I592="Trimestral",#REF!,IF(I592="Cuatrimestral",#REF!,IF(I592="Semanal",#REF!,IF(I592="Mensual",#REF!,IF(I592="Anual",#REF!,0))))))))</f>
        <v>#REF!</v>
      </c>
      <c r="R592" s="55" t="e">
        <f t="shared" si="51"/>
        <v>#REF!</v>
      </c>
      <c r="S592" s="55" t="e">
        <f>IF(P592="Sí",#REF!,#REF!)</f>
        <v>#REF!</v>
      </c>
      <c r="T592" s="55" t="e">
        <f t="shared" si="52"/>
        <v>#REF!</v>
      </c>
      <c r="U592" s="55" t="e">
        <f>C_ODM9[[#This Row],[Plazas]]/$W$10</f>
        <v>#REF!</v>
      </c>
    </row>
    <row r="593" spans="1:21" ht="50" hidden="1" x14ac:dyDescent="0.2">
      <c r="A593" s="90" t="s">
        <v>535</v>
      </c>
      <c r="B593" s="52" t="s">
        <v>346</v>
      </c>
      <c r="C593" s="52" t="s">
        <v>364</v>
      </c>
      <c r="D593" s="52" t="s">
        <v>365</v>
      </c>
      <c r="E593" s="52" t="s">
        <v>391</v>
      </c>
      <c r="F593" s="50" t="s">
        <v>392</v>
      </c>
      <c r="G593" s="50" t="s">
        <v>393</v>
      </c>
      <c r="H593" s="52" t="s">
        <v>39</v>
      </c>
      <c r="I593" s="55" t="s">
        <v>44</v>
      </c>
      <c r="J593" s="70">
        <v>9</v>
      </c>
      <c r="K593" s="70">
        <v>3</v>
      </c>
      <c r="L593" s="70">
        <v>6</v>
      </c>
      <c r="M593" s="70">
        <v>10</v>
      </c>
      <c r="N593" s="70"/>
      <c r="O593" s="55">
        <f t="shared" si="50"/>
        <v>6.166666666666667</v>
      </c>
      <c r="P593" s="89" t="s">
        <v>22</v>
      </c>
      <c r="Q593" s="55" t="e">
        <f>J593*IF(I593="Diaria",#REF!,IF(I593="Quincenal",#REF!,IF(I593="Semestral",#REF!,IF(I593="Trimestral",#REF!,IF(I593="Cuatrimestral",#REF!,IF(I593="Semanal",#REF!,IF(I593="Mensual",#REF!,IF(I593="Anual",#REF!,0))))))))</f>
        <v>#REF!</v>
      </c>
      <c r="R593" s="55" t="e">
        <f t="shared" si="51"/>
        <v>#REF!</v>
      </c>
      <c r="S593" s="55" t="e">
        <f>IF(P593="Sí",#REF!,#REF!)</f>
        <v>#REF!</v>
      </c>
      <c r="T593" s="55" t="e">
        <f t="shared" si="52"/>
        <v>#REF!</v>
      </c>
      <c r="U593" s="55" t="e">
        <f>C_ODM9[[#This Row],[Plazas]]/$W$10</f>
        <v>#REF!</v>
      </c>
    </row>
    <row r="594" spans="1:21" ht="75" hidden="1" x14ac:dyDescent="0.2">
      <c r="A594" s="90" t="s">
        <v>535</v>
      </c>
      <c r="B594" s="52" t="s">
        <v>346</v>
      </c>
      <c r="C594" s="52" t="s">
        <v>364</v>
      </c>
      <c r="D594" s="52" t="s">
        <v>365</v>
      </c>
      <c r="E594" s="52" t="s">
        <v>366</v>
      </c>
      <c r="F594" s="50" t="s">
        <v>505</v>
      </c>
      <c r="G594" s="50" t="s">
        <v>506</v>
      </c>
      <c r="H594" s="52" t="s">
        <v>39</v>
      </c>
      <c r="I594" s="55" t="s">
        <v>44</v>
      </c>
      <c r="J594" s="70">
        <v>9</v>
      </c>
      <c r="K594" s="70">
        <v>1</v>
      </c>
      <c r="L594" s="70">
        <v>1</v>
      </c>
      <c r="M594" s="70">
        <v>1</v>
      </c>
      <c r="N594" s="70"/>
      <c r="O594" s="55">
        <f t="shared" si="50"/>
        <v>1</v>
      </c>
      <c r="P594" s="89" t="s">
        <v>22</v>
      </c>
      <c r="Q594" s="55" t="e">
        <f>J594*IF(I594="Diaria",#REF!,IF(I594="Quincenal",#REF!,IF(I594="Semestral",#REF!,IF(I594="Trimestral",#REF!,IF(I594="Cuatrimestral",#REF!,IF(I594="Semanal",#REF!,IF(I594="Mensual",#REF!,IF(I594="Anual",#REF!,0))))))))</f>
        <v>#REF!</v>
      </c>
      <c r="R594" s="55" t="e">
        <f t="shared" si="51"/>
        <v>#REF!</v>
      </c>
      <c r="S594" s="55" t="e">
        <f>IF(P594="Sí",#REF!,#REF!)</f>
        <v>#REF!</v>
      </c>
      <c r="T594" s="55" t="e">
        <f t="shared" si="52"/>
        <v>#REF!</v>
      </c>
      <c r="U594" s="55" t="e">
        <f>C_ODM9[[#This Row],[Plazas]]/$W$10</f>
        <v>#REF!</v>
      </c>
    </row>
    <row r="595" spans="1:21" ht="75" hidden="1" x14ac:dyDescent="0.2">
      <c r="A595" s="90" t="s">
        <v>535</v>
      </c>
      <c r="B595" s="52" t="s">
        <v>346</v>
      </c>
      <c r="C595" s="52" t="s">
        <v>364</v>
      </c>
      <c r="D595" s="52" t="s">
        <v>365</v>
      </c>
      <c r="E595" s="52" t="s">
        <v>366</v>
      </c>
      <c r="F595" s="50" t="s">
        <v>367</v>
      </c>
      <c r="G595" s="50" t="s">
        <v>368</v>
      </c>
      <c r="H595" s="52" t="s">
        <v>39</v>
      </c>
      <c r="I595" s="55" t="s">
        <v>44</v>
      </c>
      <c r="J595" s="70">
        <v>9</v>
      </c>
      <c r="K595" s="70">
        <v>2</v>
      </c>
      <c r="L595" s="70">
        <v>4</v>
      </c>
      <c r="M595" s="70">
        <v>8</v>
      </c>
      <c r="N595" s="70"/>
      <c r="O595" s="55">
        <f t="shared" si="50"/>
        <v>4.333333333333333</v>
      </c>
      <c r="P595" s="89" t="s">
        <v>22</v>
      </c>
      <c r="Q595" s="55" t="e">
        <f>J595*IF(I595="Diaria",#REF!,IF(I595="Quincenal",#REF!,IF(I595="Semestral",#REF!,IF(I595="Trimestral",#REF!,IF(I595="Cuatrimestral",#REF!,IF(I595="Semanal",#REF!,IF(I595="Mensual",#REF!,IF(I595="Anual",#REF!,0))))))))</f>
        <v>#REF!</v>
      </c>
      <c r="R595" s="55" t="e">
        <f t="shared" si="51"/>
        <v>#REF!</v>
      </c>
      <c r="S595" s="55" t="e">
        <f>IF(P595="Sí",#REF!,#REF!)</f>
        <v>#REF!</v>
      </c>
      <c r="T595" s="55" t="e">
        <f t="shared" si="52"/>
        <v>#REF!</v>
      </c>
      <c r="U595" s="55" t="e">
        <f>C_ODM9[[#This Row],[Plazas]]/$W$10</f>
        <v>#REF!</v>
      </c>
    </row>
    <row r="596" spans="1:21" ht="75" hidden="1" x14ac:dyDescent="0.2">
      <c r="A596" s="90" t="s">
        <v>535</v>
      </c>
      <c r="B596" s="52" t="s">
        <v>346</v>
      </c>
      <c r="C596" s="52" t="s">
        <v>364</v>
      </c>
      <c r="D596" s="52" t="s">
        <v>365</v>
      </c>
      <c r="E596" s="52" t="s">
        <v>366</v>
      </c>
      <c r="F596" s="50" t="s">
        <v>536</v>
      </c>
      <c r="G596" s="50" t="s">
        <v>537</v>
      </c>
      <c r="H596" s="52" t="s">
        <v>39</v>
      </c>
      <c r="I596" s="55" t="s">
        <v>44</v>
      </c>
      <c r="J596" s="70">
        <v>9</v>
      </c>
      <c r="K596" s="70">
        <v>2</v>
      </c>
      <c r="L596" s="70">
        <v>4</v>
      </c>
      <c r="M596" s="70">
        <v>8</v>
      </c>
      <c r="N596" s="70"/>
      <c r="O596" s="55">
        <f t="shared" si="50"/>
        <v>4.333333333333333</v>
      </c>
      <c r="P596" s="89" t="s">
        <v>22</v>
      </c>
      <c r="Q596" s="55" t="e">
        <f>J596*IF(I596="Diaria",#REF!,IF(I596="Quincenal",#REF!,IF(I596="Semestral",#REF!,IF(I596="Trimestral",#REF!,IF(I596="Cuatrimestral",#REF!,IF(I596="Semanal",#REF!,IF(I596="Mensual",#REF!,IF(I596="Anual",#REF!,0))))))))</f>
        <v>#REF!</v>
      </c>
      <c r="R596" s="55" t="e">
        <f t="shared" si="51"/>
        <v>#REF!</v>
      </c>
      <c r="S596" s="55" t="e">
        <f>IF(P596="Sí",#REF!,#REF!)</f>
        <v>#REF!</v>
      </c>
      <c r="T596" s="55" t="e">
        <f t="shared" si="52"/>
        <v>#REF!</v>
      </c>
      <c r="U596" s="55" t="e">
        <f>C_ODM9[[#This Row],[Plazas]]/$W$10</f>
        <v>#REF!</v>
      </c>
    </row>
    <row r="597" spans="1:21" ht="75" hidden="1" x14ac:dyDescent="0.2">
      <c r="A597" s="90" t="s">
        <v>535</v>
      </c>
      <c r="B597" s="52" t="s">
        <v>346</v>
      </c>
      <c r="C597" s="52" t="s">
        <v>364</v>
      </c>
      <c r="D597" s="52" t="s">
        <v>365</v>
      </c>
      <c r="E597" s="52" t="s">
        <v>366</v>
      </c>
      <c r="F597" s="50" t="s">
        <v>538</v>
      </c>
      <c r="G597" s="50" t="s">
        <v>506</v>
      </c>
      <c r="H597" s="52" t="s">
        <v>39</v>
      </c>
      <c r="I597" s="55" t="s">
        <v>44</v>
      </c>
      <c r="J597" s="70">
        <v>9</v>
      </c>
      <c r="K597" s="70">
        <v>0.5</v>
      </c>
      <c r="L597" s="70">
        <v>0.5</v>
      </c>
      <c r="M597" s="70">
        <v>0.5</v>
      </c>
      <c r="N597" s="70"/>
      <c r="O597" s="55">
        <f t="shared" si="50"/>
        <v>0.5</v>
      </c>
      <c r="P597" s="89" t="s">
        <v>22</v>
      </c>
      <c r="Q597" s="55" t="e">
        <f>J597*IF(I597="Diaria",#REF!,IF(I597="Quincenal",#REF!,IF(I597="Semestral",#REF!,IF(I597="Trimestral",#REF!,IF(I597="Cuatrimestral",#REF!,IF(I597="Semanal",#REF!,IF(I597="Mensual",#REF!,IF(I597="Anual",#REF!,0))))))))</f>
        <v>#REF!</v>
      </c>
      <c r="R597" s="55" t="e">
        <f t="shared" si="51"/>
        <v>#REF!</v>
      </c>
      <c r="S597" s="55" t="e">
        <f>IF(P597="Sí",#REF!,#REF!)</f>
        <v>#REF!</v>
      </c>
      <c r="T597" s="55" t="e">
        <f t="shared" si="52"/>
        <v>#REF!</v>
      </c>
      <c r="U597" s="55" t="e">
        <f>C_ODM9[[#This Row],[Plazas]]/$W$10</f>
        <v>#REF!</v>
      </c>
    </row>
    <row r="598" spans="1:21" ht="75" hidden="1" x14ac:dyDescent="0.2">
      <c r="A598" s="90" t="s">
        <v>535</v>
      </c>
      <c r="B598" s="52" t="s">
        <v>346</v>
      </c>
      <c r="C598" s="52" t="s">
        <v>364</v>
      </c>
      <c r="D598" s="52" t="s">
        <v>365</v>
      </c>
      <c r="E598" s="52" t="s">
        <v>366</v>
      </c>
      <c r="F598" s="50" t="s">
        <v>539</v>
      </c>
      <c r="G598" s="50" t="s">
        <v>506</v>
      </c>
      <c r="H598" s="52" t="s">
        <v>39</v>
      </c>
      <c r="I598" s="55" t="s">
        <v>44</v>
      </c>
      <c r="J598" s="70">
        <v>9</v>
      </c>
      <c r="K598" s="70">
        <v>1</v>
      </c>
      <c r="L598" s="70">
        <v>1</v>
      </c>
      <c r="M598" s="70">
        <v>1</v>
      </c>
      <c r="N598" s="70"/>
      <c r="O598" s="55">
        <f t="shared" si="50"/>
        <v>1</v>
      </c>
      <c r="P598" s="89" t="s">
        <v>22</v>
      </c>
      <c r="Q598" s="55" t="e">
        <f>J598*IF(I598="Diaria",#REF!,IF(I598="Quincenal",#REF!,IF(I598="Semestral",#REF!,IF(I598="Trimestral",#REF!,IF(I598="Cuatrimestral",#REF!,IF(I598="Semanal",#REF!,IF(I598="Mensual",#REF!,IF(I598="Anual",#REF!,0))))))))</f>
        <v>#REF!</v>
      </c>
      <c r="R598" s="55" t="e">
        <f t="shared" si="51"/>
        <v>#REF!</v>
      </c>
      <c r="S598" s="55" t="e">
        <f>IF(P598="Sí",#REF!,#REF!)</f>
        <v>#REF!</v>
      </c>
      <c r="T598" s="55" t="e">
        <f t="shared" si="52"/>
        <v>#REF!</v>
      </c>
      <c r="U598" s="55" t="e">
        <f>C_ODM9[[#This Row],[Plazas]]/$W$10</f>
        <v>#REF!</v>
      </c>
    </row>
    <row r="599" spans="1:21" ht="75" hidden="1" x14ac:dyDescent="0.2">
      <c r="A599" s="90" t="s">
        <v>535</v>
      </c>
      <c r="B599" s="52" t="s">
        <v>346</v>
      </c>
      <c r="C599" s="52" t="s">
        <v>364</v>
      </c>
      <c r="D599" s="52" t="s">
        <v>365</v>
      </c>
      <c r="E599" s="52" t="s">
        <v>366</v>
      </c>
      <c r="F599" s="50" t="s">
        <v>386</v>
      </c>
      <c r="G599" s="50" t="s">
        <v>387</v>
      </c>
      <c r="H599" s="52" t="s">
        <v>39</v>
      </c>
      <c r="I599" s="55" t="s">
        <v>44</v>
      </c>
      <c r="J599" s="70">
        <v>9</v>
      </c>
      <c r="K599" s="70">
        <v>1</v>
      </c>
      <c r="L599" s="70">
        <v>2</v>
      </c>
      <c r="M599" s="70">
        <v>3</v>
      </c>
      <c r="N599" s="70"/>
      <c r="O599" s="55">
        <f t="shared" si="50"/>
        <v>2</v>
      </c>
      <c r="P599" s="89" t="s">
        <v>22</v>
      </c>
      <c r="Q599" s="55" t="e">
        <f>J599*IF(I599="Diaria",#REF!,IF(I599="Quincenal",#REF!,IF(I599="Semestral",#REF!,IF(I599="Trimestral",#REF!,IF(I599="Cuatrimestral",#REF!,IF(I599="Semanal",#REF!,IF(I599="Mensual",#REF!,IF(I599="Anual",#REF!,0))))))))</f>
        <v>#REF!</v>
      </c>
      <c r="R599" s="55" t="e">
        <f t="shared" si="51"/>
        <v>#REF!</v>
      </c>
      <c r="S599" s="55" t="e">
        <f>IF(P599="Sí",#REF!,#REF!)</f>
        <v>#REF!</v>
      </c>
      <c r="T599" s="55" t="e">
        <f t="shared" si="52"/>
        <v>#REF!</v>
      </c>
      <c r="U599" s="55" t="e">
        <f>C_ODM9[[#This Row],[Plazas]]/$W$10</f>
        <v>#REF!</v>
      </c>
    </row>
    <row r="600" spans="1:21" ht="75" hidden="1" x14ac:dyDescent="0.2">
      <c r="A600" s="90" t="s">
        <v>535</v>
      </c>
      <c r="B600" s="52" t="s">
        <v>346</v>
      </c>
      <c r="C600" s="52" t="s">
        <v>364</v>
      </c>
      <c r="D600" s="52" t="s">
        <v>365</v>
      </c>
      <c r="E600" s="52" t="s">
        <v>372</v>
      </c>
      <c r="F600" s="50" t="s">
        <v>508</v>
      </c>
      <c r="G600" s="50" t="s">
        <v>506</v>
      </c>
      <c r="H600" s="52" t="s">
        <v>39</v>
      </c>
      <c r="I600" s="55" t="s">
        <v>44</v>
      </c>
      <c r="J600" s="70">
        <v>9</v>
      </c>
      <c r="K600" s="70">
        <v>1</v>
      </c>
      <c r="L600" s="70">
        <v>2.5</v>
      </c>
      <c r="M600" s="70">
        <v>5</v>
      </c>
      <c r="N600" s="70"/>
      <c r="O600" s="55">
        <f t="shared" si="50"/>
        <v>2.6666666666666665</v>
      </c>
      <c r="P600" s="89" t="s">
        <v>22</v>
      </c>
      <c r="Q600" s="55" t="e">
        <f>J600*IF(I600="Diaria",#REF!,IF(I600="Quincenal",#REF!,IF(I600="Semestral",#REF!,IF(I600="Trimestral",#REF!,IF(I600="Cuatrimestral",#REF!,IF(I600="Semanal",#REF!,IF(I600="Mensual",#REF!,IF(I600="Anual",#REF!,0))))))))</f>
        <v>#REF!</v>
      </c>
      <c r="R600" s="55" t="e">
        <f t="shared" si="51"/>
        <v>#REF!</v>
      </c>
      <c r="S600" s="55" t="e">
        <f>IF(P600="Sí",#REF!,#REF!)</f>
        <v>#REF!</v>
      </c>
      <c r="T600" s="55" t="e">
        <f t="shared" si="52"/>
        <v>#REF!</v>
      </c>
      <c r="U600" s="55" t="e">
        <f>C_ODM9[[#This Row],[Plazas]]/$W$10</f>
        <v>#REF!</v>
      </c>
    </row>
    <row r="601" spans="1:21" ht="75" hidden="1" x14ac:dyDescent="0.2">
      <c r="A601" s="90" t="s">
        <v>535</v>
      </c>
      <c r="B601" s="52" t="s">
        <v>346</v>
      </c>
      <c r="C601" s="52" t="s">
        <v>364</v>
      </c>
      <c r="D601" s="52" t="s">
        <v>365</v>
      </c>
      <c r="E601" s="52" t="s">
        <v>379</v>
      </c>
      <c r="F601" s="50" t="s">
        <v>380</v>
      </c>
      <c r="G601" s="50" t="s">
        <v>506</v>
      </c>
      <c r="H601" s="52" t="s">
        <v>39</v>
      </c>
      <c r="I601" s="55" t="s">
        <v>44</v>
      </c>
      <c r="J601" s="70">
        <v>9</v>
      </c>
      <c r="K601" s="70">
        <v>30</v>
      </c>
      <c r="L601" s="70">
        <v>60</v>
      </c>
      <c r="M601" s="70">
        <v>100</v>
      </c>
      <c r="N601" s="70"/>
      <c r="O601" s="55">
        <f t="shared" si="50"/>
        <v>61.666666666666664</v>
      </c>
      <c r="P601" s="89" t="s">
        <v>22</v>
      </c>
      <c r="Q601" s="55" t="e">
        <f>J601*IF(I601="Diaria",#REF!,IF(I601="Quincenal",#REF!,IF(I601="Semestral",#REF!,IF(I601="Trimestral",#REF!,IF(I601="Cuatrimestral",#REF!,IF(I601="Semanal",#REF!,IF(I601="Mensual",#REF!,IF(I601="Anual",#REF!,0))))))))</f>
        <v>#REF!</v>
      </c>
      <c r="R601" s="55" t="e">
        <f t="shared" si="51"/>
        <v>#REF!</v>
      </c>
      <c r="S601" s="55" t="e">
        <f>IF(P601="Sí",#REF!,#REF!)</f>
        <v>#REF!</v>
      </c>
      <c r="T601" s="55" t="e">
        <f t="shared" si="52"/>
        <v>#REF!</v>
      </c>
      <c r="U601" s="55" t="e">
        <f>C_ODM9[[#This Row],[Plazas]]/$W$10</f>
        <v>#REF!</v>
      </c>
    </row>
    <row r="602" spans="1:21" ht="75" hidden="1" x14ac:dyDescent="0.2">
      <c r="A602" s="90" t="s">
        <v>535</v>
      </c>
      <c r="B602" s="52" t="s">
        <v>346</v>
      </c>
      <c r="C602" s="52" t="s">
        <v>364</v>
      </c>
      <c r="D602" s="52" t="s">
        <v>365</v>
      </c>
      <c r="E602" s="52" t="s">
        <v>379</v>
      </c>
      <c r="F602" s="50" t="s">
        <v>388</v>
      </c>
      <c r="G602" s="50" t="s">
        <v>387</v>
      </c>
      <c r="H602" s="52" t="s">
        <v>39</v>
      </c>
      <c r="I602" s="55" t="s">
        <v>109</v>
      </c>
      <c r="J602" s="70">
        <v>2</v>
      </c>
      <c r="K602" s="70">
        <v>1</v>
      </c>
      <c r="L602" s="70">
        <v>2</v>
      </c>
      <c r="M602" s="70">
        <v>3</v>
      </c>
      <c r="N602" s="70"/>
      <c r="O602" s="55">
        <f t="shared" si="50"/>
        <v>2</v>
      </c>
      <c r="P602" s="89" t="s">
        <v>22</v>
      </c>
      <c r="Q602" s="55" t="e">
        <f>J602*IF(I602="Diaria",#REF!,IF(I602="Quincenal",#REF!,IF(I602="Semestral",#REF!,IF(I602="Trimestral",#REF!,IF(I602="Cuatrimestral",#REF!,IF(I602="Semanal",#REF!,IF(I602="Mensual",#REF!,IF(I602="Anual",#REF!,0))))))))</f>
        <v>#REF!</v>
      </c>
      <c r="R602" s="55" t="e">
        <f t="shared" si="51"/>
        <v>#REF!</v>
      </c>
      <c r="S602" s="55" t="e">
        <f>IF(P602="Sí",#REF!,#REF!)</f>
        <v>#REF!</v>
      </c>
      <c r="T602" s="55" t="e">
        <f t="shared" si="52"/>
        <v>#REF!</v>
      </c>
      <c r="U602" s="55" t="e">
        <f>C_ODM9[[#This Row],[Plazas]]/$W$10</f>
        <v>#REF!</v>
      </c>
    </row>
    <row r="603" spans="1:21" ht="50" hidden="1" x14ac:dyDescent="0.2">
      <c r="A603" s="90" t="s">
        <v>535</v>
      </c>
      <c r="B603" s="52" t="s">
        <v>346</v>
      </c>
      <c r="C603" s="52" t="s">
        <v>364</v>
      </c>
      <c r="D603" s="52" t="s">
        <v>365</v>
      </c>
      <c r="E603" s="52" t="s">
        <v>402</v>
      </c>
      <c r="F603" s="50" t="s">
        <v>403</v>
      </c>
      <c r="G603" s="50" t="s">
        <v>393</v>
      </c>
      <c r="H603" s="52" t="s">
        <v>39</v>
      </c>
      <c r="I603" s="55" t="s">
        <v>109</v>
      </c>
      <c r="J603" s="70">
        <v>1</v>
      </c>
      <c r="K603" s="70">
        <v>3</v>
      </c>
      <c r="L603" s="70">
        <v>6</v>
      </c>
      <c r="M603" s="70">
        <v>10</v>
      </c>
      <c r="N603" s="70"/>
      <c r="O603" s="55">
        <f t="shared" si="50"/>
        <v>6.166666666666667</v>
      </c>
      <c r="P603" s="89" t="s">
        <v>22</v>
      </c>
      <c r="Q603" s="55" t="e">
        <f>J603*IF(I603="Diaria",#REF!,IF(I603="Quincenal",#REF!,IF(I603="Semestral",#REF!,IF(I603="Trimestral",#REF!,IF(I603="Cuatrimestral",#REF!,IF(I603="Semanal",#REF!,IF(I603="Mensual",#REF!,IF(I603="Anual",#REF!,0))))))))</f>
        <v>#REF!</v>
      </c>
      <c r="R603" s="55" t="e">
        <f t="shared" si="51"/>
        <v>#REF!</v>
      </c>
      <c r="S603" s="55" t="e">
        <f>IF(P603="Sí",#REF!,#REF!)</f>
        <v>#REF!</v>
      </c>
      <c r="T603" s="55" t="e">
        <f t="shared" si="52"/>
        <v>#REF!</v>
      </c>
      <c r="U603" s="55" t="e">
        <f>C_ODM9[[#This Row],[Plazas]]/$W$10</f>
        <v>#REF!</v>
      </c>
    </row>
    <row r="604" spans="1:21" ht="75" hidden="1" x14ac:dyDescent="0.2">
      <c r="A604" s="84" t="s">
        <v>535</v>
      </c>
      <c r="B604" s="86" t="s">
        <v>346</v>
      </c>
      <c r="C604" s="86" t="s">
        <v>364</v>
      </c>
      <c r="D604" s="86" t="s">
        <v>465</v>
      </c>
      <c r="E604" s="86" t="s">
        <v>423</v>
      </c>
      <c r="F604" s="101" t="s">
        <v>540</v>
      </c>
      <c r="G604" s="101" t="s">
        <v>541</v>
      </c>
      <c r="H604" s="86" t="s">
        <v>39</v>
      </c>
      <c r="I604" s="89" t="s">
        <v>109</v>
      </c>
      <c r="J604" s="87">
        <v>1</v>
      </c>
      <c r="K604" s="87">
        <v>3</v>
      </c>
      <c r="L604" s="87">
        <v>6</v>
      </c>
      <c r="M604" s="87">
        <v>10</v>
      </c>
      <c r="N604" s="87"/>
      <c r="O604" s="89">
        <f t="shared" si="50"/>
        <v>6.166666666666667</v>
      </c>
      <c r="P604" s="89" t="s">
        <v>22</v>
      </c>
      <c r="Q604" s="89" t="e">
        <f>J604*IF(I604="Diaria",#REF!,IF(I604="Quincenal",#REF!,IF(I604="Semestral",#REF!,IF(I604="Trimestral",#REF!,IF(I604="Cuatrimestral",#REF!,IF(I604="Semanal",#REF!,IF(I604="Mensual",#REF!,IF(I604="Anual",#REF!,0))))))))</f>
        <v>#REF!</v>
      </c>
      <c r="R604" s="89" t="e">
        <f t="shared" si="51"/>
        <v>#REF!</v>
      </c>
      <c r="S604" s="89" t="e">
        <f>IF(P604="Sí",#REF!,#REF!)</f>
        <v>#REF!</v>
      </c>
      <c r="T604" s="89" t="e">
        <f t="shared" si="52"/>
        <v>#REF!</v>
      </c>
      <c r="U604" s="89" t="e">
        <f>C_ODM9[[#This Row],[Plazas]]/$W$10</f>
        <v>#REF!</v>
      </c>
    </row>
  </sheetData>
  <dataValidations count="1">
    <dataValidation type="list" allowBlank="1" showInputMessage="1" showErrorMessage="1" sqref="P11:P604" xr:uid="{35BB316C-9D59-0F49-AFD0-23701BBC60F4}">
      <formula1>#REF!</formula1>
    </dataValidation>
  </dataValidations>
  <hyperlinks>
    <hyperlink ref="X11" location="Menú!A1" display="Regresar" xr:uid="{B1FA499A-D0ED-D946-B11E-149EC689ED6B}"/>
  </hyperlinks>
  <pageMargins left="0.7" right="0.7" top="0.75" bottom="0.75" header="0.3" footer="0.3"/>
  <pageSetup orientation="portrait" horizontalDpi="4294967294" verticalDpi="90"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1012B-A0F6-CD44-9BB3-352FE8D5FE73}">
  <dimension ref="A3:J39"/>
  <sheetViews>
    <sheetView zoomScale="161" zoomScaleNormal="330" workbookViewId="0">
      <selection activeCell="C12" sqref="C12"/>
    </sheetView>
  </sheetViews>
  <sheetFormatPr baseColWidth="10" defaultColWidth="10.83203125" defaultRowHeight="15" x14ac:dyDescent="0.2"/>
  <cols>
    <col min="1" max="1" width="30.33203125" bestFit="1" customWidth="1"/>
    <col min="2" max="2" width="15.83203125" bestFit="1" customWidth="1"/>
    <col min="3" max="3" width="11.1640625" bestFit="1" customWidth="1"/>
    <col min="4" max="4" width="11.5" bestFit="1" customWidth="1"/>
    <col min="5" max="7" width="11.1640625" bestFit="1" customWidth="1"/>
  </cols>
  <sheetData>
    <row r="3" spans="1:10" x14ac:dyDescent="0.2">
      <c r="A3" s="29" t="s">
        <v>25</v>
      </c>
      <c r="C3" s="29" t="s">
        <v>8</v>
      </c>
    </row>
    <row r="4" spans="1:10" x14ac:dyDescent="0.2">
      <c r="A4" s="29" t="s">
        <v>3</v>
      </c>
      <c r="B4" s="29" t="s">
        <v>2</v>
      </c>
      <c r="C4" t="s">
        <v>557</v>
      </c>
    </row>
    <row r="5" spans="1:10" x14ac:dyDescent="0.2">
      <c r="A5" t="s">
        <v>557</v>
      </c>
      <c r="C5" s="110"/>
    </row>
    <row r="7" spans="1:10" x14ac:dyDescent="0.2">
      <c r="I7" s="110"/>
      <c r="J7" s="111"/>
    </row>
    <row r="8" spans="1:10" x14ac:dyDescent="0.2">
      <c r="I8" s="110"/>
      <c r="J8" s="111"/>
    </row>
    <row r="9" spans="1:10" x14ac:dyDescent="0.2">
      <c r="I9" s="110"/>
      <c r="J9" s="111"/>
    </row>
    <row r="11" spans="1:10" x14ac:dyDescent="0.2">
      <c r="D11" t="s">
        <v>542</v>
      </c>
      <c r="E11" t="s">
        <v>543</v>
      </c>
    </row>
    <row r="12" spans="1:10" x14ac:dyDescent="0.2">
      <c r="D12" s="119" t="s">
        <v>39</v>
      </c>
      <c r="E12" s="119" t="s">
        <v>43</v>
      </c>
      <c r="F12" s="31" t="s">
        <v>544</v>
      </c>
      <c r="G12" t="s">
        <v>545</v>
      </c>
    </row>
    <row r="13" spans="1:10" x14ac:dyDescent="0.2">
      <c r="C13" t="s">
        <v>546</v>
      </c>
      <c r="D13" s="111">
        <v>0.20761551373796269</v>
      </c>
      <c r="E13" s="111">
        <v>0.40138999322672791</v>
      </c>
      <c r="F13" s="111">
        <f>SUM(D13:E13)</f>
        <v>0.60900550696469058</v>
      </c>
      <c r="G13" s="111">
        <v>1</v>
      </c>
    </row>
    <row r="14" spans="1:10" x14ac:dyDescent="0.2">
      <c r="C14" t="s">
        <v>547</v>
      </c>
      <c r="D14" s="111">
        <v>0.11141435974300154</v>
      </c>
      <c r="E14" s="111">
        <v>0.33424307922900459</v>
      </c>
      <c r="F14" s="111">
        <f>SUM(D14:E14)</f>
        <v>0.44565743897200616</v>
      </c>
      <c r="G14" s="111">
        <f>F14*1.25</f>
        <v>0.55707179871500767</v>
      </c>
    </row>
    <row r="15" spans="1:10" x14ac:dyDescent="0.2">
      <c r="C15" t="s">
        <v>325</v>
      </c>
      <c r="D15" s="120">
        <v>9.6648601222844716E-2</v>
      </c>
      <c r="E15" s="120">
        <v>0.28994580366853412</v>
      </c>
      <c r="F15" s="120">
        <f>SUM(D15:E15)</f>
        <v>0.38659440489137886</v>
      </c>
    </row>
    <row r="22" spans="3:4" x14ac:dyDescent="0.2">
      <c r="C22" t="s">
        <v>548</v>
      </c>
    </row>
    <row r="23" spans="3:4" x14ac:dyDescent="0.2">
      <c r="C23" t="s">
        <v>549</v>
      </c>
      <c r="D23" s="31">
        <f>0.57</f>
        <v>0.56999999999999995</v>
      </c>
    </row>
    <row r="24" spans="3:4" x14ac:dyDescent="0.2">
      <c r="C24" t="s">
        <v>550</v>
      </c>
      <c r="D24" s="111">
        <f>0.6</f>
        <v>0.6</v>
      </c>
    </row>
    <row r="25" spans="3:4" x14ac:dyDescent="0.2">
      <c r="C25" t="s">
        <v>551</v>
      </c>
      <c r="D25" s="117">
        <f>AVERAGE(D23:D24)</f>
        <v>0.58499999999999996</v>
      </c>
    </row>
    <row r="35" spans="3:4" x14ac:dyDescent="0.2">
      <c r="D35" s="118" t="s">
        <v>552</v>
      </c>
    </row>
    <row r="36" spans="3:4" x14ac:dyDescent="0.2">
      <c r="C36" t="s">
        <v>553</v>
      </c>
      <c r="D36">
        <v>0.22</v>
      </c>
    </row>
    <row r="37" spans="3:4" x14ac:dyDescent="0.2">
      <c r="C37" t="s">
        <v>554</v>
      </c>
      <c r="D37">
        <v>0.32</v>
      </c>
    </row>
    <row r="38" spans="3:4" x14ac:dyDescent="0.2">
      <c r="C38" t="s">
        <v>555</v>
      </c>
      <c r="D38">
        <v>0.33</v>
      </c>
    </row>
    <row r="39" spans="3:4" x14ac:dyDescent="0.2">
      <c r="D39">
        <f>SUM(D36:D38)</f>
        <v>0.87000000000000011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913C4-4078-C24F-8F53-C766217AE8AE}">
  <dimension ref="A1"/>
  <sheetViews>
    <sheetView topLeftCell="B1" zoomScale="91" zoomScaleNormal="140" workbookViewId="0">
      <selection activeCell="C12" sqref="C12"/>
    </sheetView>
  </sheetViews>
  <sheetFormatPr baseColWidth="10" defaultColWidth="11.5" defaultRowHeight="15" x14ac:dyDescent="0.2"/>
  <cols>
    <col min="1" max="1" width="20.6640625" bestFit="1" customWidth="1"/>
    <col min="2" max="2" width="20.1640625" bestFit="1" customWidth="1"/>
    <col min="3" max="3" width="53.5" bestFit="1" customWidth="1"/>
    <col min="4" max="9" width="25.83203125" bestFit="1" customWidth="1"/>
    <col min="10" max="10" width="9.83203125" bestFit="1" customWidth="1"/>
    <col min="11" max="11" width="11.5" bestFit="1" customWidth="1"/>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EF7B8-F2D2-CD42-9789-1CD2D831B20E}">
  <dimension ref="C3:T49"/>
  <sheetViews>
    <sheetView topLeftCell="B1" zoomScale="113" workbookViewId="0">
      <selection activeCell="H26" sqref="H25:H26"/>
    </sheetView>
  </sheetViews>
  <sheetFormatPr baseColWidth="10" defaultColWidth="11.5" defaultRowHeight="15" x14ac:dyDescent="0.2"/>
  <cols>
    <col min="3" max="3" width="11.5" bestFit="1" customWidth="1"/>
    <col min="4" max="4" width="13.33203125" bestFit="1" customWidth="1"/>
    <col min="5" max="5" width="44.6640625" customWidth="1"/>
    <col min="7" max="8" width="12.6640625" customWidth="1"/>
    <col min="12" max="12" width="14.5" bestFit="1" customWidth="1"/>
    <col min="14" max="14" width="14.1640625" customWidth="1"/>
    <col min="15" max="15" width="12.6640625" bestFit="1" customWidth="1"/>
    <col min="16" max="16" width="12.6640625" customWidth="1"/>
    <col min="17" max="17" width="14.5" bestFit="1" customWidth="1"/>
  </cols>
  <sheetData>
    <row r="3" spans="3:19" ht="32" x14ac:dyDescent="0.2">
      <c r="C3" s="142" t="s">
        <v>3</v>
      </c>
      <c r="D3" s="142" t="s">
        <v>2</v>
      </c>
      <c r="E3" s="142" t="s">
        <v>31</v>
      </c>
      <c r="F3" s="141" t="s">
        <v>39</v>
      </c>
      <c r="G3" s="141" t="s">
        <v>48</v>
      </c>
      <c r="H3" s="141" t="s">
        <v>556</v>
      </c>
      <c r="I3" s="141" t="s">
        <v>43</v>
      </c>
      <c r="J3" s="141" t="s">
        <v>557</v>
      </c>
    </row>
    <row r="4" spans="3:19" ht="32" x14ac:dyDescent="0.2">
      <c r="C4" s="221" t="s">
        <v>206</v>
      </c>
      <c r="D4" s="222" t="s">
        <v>346</v>
      </c>
      <c r="E4" s="132" t="s">
        <v>207</v>
      </c>
      <c r="F4" s="133">
        <v>0.23021159874608149</v>
      </c>
      <c r="G4" s="133"/>
      <c r="H4" s="133">
        <f>SUM(F4:G4)</f>
        <v>0.23021159874608149</v>
      </c>
      <c r="I4" s="133"/>
      <c r="J4" s="133">
        <v>0.23021159874608149</v>
      </c>
    </row>
    <row r="5" spans="3:19" ht="16" x14ac:dyDescent="0.2">
      <c r="C5" s="223"/>
      <c r="D5" s="221"/>
      <c r="E5" s="132" t="s">
        <v>35</v>
      </c>
      <c r="F5" s="133">
        <v>6.711708418253106E-3</v>
      </c>
      <c r="G5" s="133"/>
      <c r="H5" s="133">
        <f t="shared" ref="H5:H30" si="0">SUM(F5:G5)</f>
        <v>6.711708418253106E-3</v>
      </c>
      <c r="I5" s="133">
        <v>2.0135125254759315E-2</v>
      </c>
      <c r="J5" s="133">
        <v>2.6846833673012421E-2</v>
      </c>
    </row>
    <row r="6" spans="3:19" ht="16" x14ac:dyDescent="0.2">
      <c r="C6" s="223"/>
      <c r="D6" s="221"/>
      <c r="E6" s="130" t="s">
        <v>365</v>
      </c>
      <c r="F6" s="117">
        <v>0.5933150241735744</v>
      </c>
      <c r="G6" s="117"/>
      <c r="H6" s="117">
        <f t="shared" si="0"/>
        <v>0.5933150241735744</v>
      </c>
      <c r="I6" s="117"/>
      <c r="J6" s="117">
        <v>0.5933150241735744</v>
      </c>
    </row>
    <row r="7" spans="3:19" ht="16" x14ac:dyDescent="0.2">
      <c r="C7" s="223"/>
      <c r="D7" s="221"/>
      <c r="E7" s="130" t="s">
        <v>465</v>
      </c>
      <c r="F7" s="117">
        <v>4.9666642295072977E-2</v>
      </c>
      <c r="G7" s="117"/>
      <c r="H7" s="117">
        <f t="shared" si="0"/>
        <v>4.9666642295072977E-2</v>
      </c>
      <c r="I7" s="117"/>
      <c r="J7" s="117">
        <v>4.9666642295072977E-2</v>
      </c>
    </row>
    <row r="8" spans="3:19" ht="16" x14ac:dyDescent="0.2">
      <c r="C8" s="223"/>
      <c r="D8" s="221"/>
      <c r="E8" s="134" t="s">
        <v>558</v>
      </c>
      <c r="F8" s="135">
        <v>0.10157052072956366</v>
      </c>
      <c r="G8" s="135"/>
      <c r="H8" s="135">
        <f t="shared" si="0"/>
        <v>0.10157052072956366</v>
      </c>
      <c r="I8" s="135"/>
      <c r="J8" s="135">
        <v>0.10157052072956366</v>
      </c>
    </row>
    <row r="9" spans="3:19" ht="16" x14ac:dyDescent="0.2">
      <c r="C9" s="223"/>
      <c r="D9" s="221"/>
      <c r="E9" s="134" t="s">
        <v>559</v>
      </c>
      <c r="F9" s="135">
        <v>6.7676393217385472E-2</v>
      </c>
      <c r="G9" s="135"/>
      <c r="H9" s="135">
        <f t="shared" si="0"/>
        <v>6.7676393217385472E-2</v>
      </c>
      <c r="I9" s="135"/>
      <c r="J9" s="135">
        <v>6.7676393217385472E-2</v>
      </c>
    </row>
    <row r="10" spans="3:19" x14ac:dyDescent="0.2">
      <c r="C10" s="223"/>
      <c r="D10" s="217" t="s">
        <v>560</v>
      </c>
      <c r="E10" s="218"/>
      <c r="F10" s="136">
        <f>SUM(F4:F9)</f>
        <v>1.0491518875799311</v>
      </c>
      <c r="G10" s="136"/>
      <c r="H10" s="136">
        <f>SUM(F10:G10)</f>
        <v>1.0491518875799311</v>
      </c>
      <c r="I10" s="136">
        <v>2.0135125254759315E-2</v>
      </c>
      <c r="J10" s="136">
        <v>0.90004009888774139</v>
      </c>
    </row>
    <row r="11" spans="3:19" ht="32" x14ac:dyDescent="0.2">
      <c r="C11" s="223"/>
      <c r="D11" s="121" t="s">
        <v>273</v>
      </c>
      <c r="E11" s="130" t="s">
        <v>35</v>
      </c>
      <c r="F11" s="117">
        <v>1.3199693222564441E-2</v>
      </c>
      <c r="G11" s="117"/>
      <c r="H11" s="117">
        <f t="shared" si="0"/>
        <v>1.3199693222564441E-2</v>
      </c>
      <c r="I11" s="117">
        <v>6.5155932502871279E-3</v>
      </c>
      <c r="J11" s="117">
        <v>1.9715286472851569E-2</v>
      </c>
    </row>
    <row r="12" spans="3:19" x14ac:dyDescent="0.2">
      <c r="C12" s="223"/>
      <c r="D12" s="217" t="s">
        <v>561</v>
      </c>
      <c r="E12" s="218"/>
      <c r="F12" s="136">
        <v>1.3199693222564441E-2</v>
      </c>
      <c r="G12" s="136"/>
      <c r="H12" s="136">
        <f t="shared" si="0"/>
        <v>1.3199693222564441E-2</v>
      </c>
      <c r="I12" s="136">
        <v>6.5155932502871279E-3</v>
      </c>
      <c r="J12" s="136">
        <v>1.9715286472851569E-2</v>
      </c>
    </row>
    <row r="13" spans="3:19" ht="32" x14ac:dyDescent="0.2">
      <c r="C13" s="223"/>
      <c r="D13" s="221" t="s">
        <v>343</v>
      </c>
      <c r="E13" s="130" t="s">
        <v>207</v>
      </c>
      <c r="F13" s="117">
        <v>2.1477466938409934E-2</v>
      </c>
      <c r="G13" s="117"/>
      <c r="H13" s="117">
        <f t="shared" si="0"/>
        <v>2.1477466938409934E-2</v>
      </c>
      <c r="I13" s="117"/>
      <c r="J13" s="117">
        <v>2.1477466938409934E-2</v>
      </c>
    </row>
    <row r="14" spans="3:19" ht="16" x14ac:dyDescent="0.2">
      <c r="C14" s="223"/>
      <c r="D14" s="223"/>
      <c r="E14" s="130" t="s">
        <v>35</v>
      </c>
      <c r="F14" s="117">
        <v>0.33782265705207293</v>
      </c>
      <c r="G14" s="117"/>
      <c r="H14" s="117">
        <f t="shared" si="0"/>
        <v>0.33782265705207293</v>
      </c>
      <c r="I14" s="117">
        <v>0.78392754325196268</v>
      </c>
      <c r="J14" s="117">
        <v>1.1217502003040356</v>
      </c>
    </row>
    <row r="15" spans="3:19" x14ac:dyDescent="0.2">
      <c r="C15" s="223"/>
      <c r="D15" s="217" t="s">
        <v>562</v>
      </c>
      <c r="E15" s="218"/>
      <c r="F15" s="136">
        <v>0.35930012399048283</v>
      </c>
      <c r="G15" s="136"/>
      <c r="H15" s="136">
        <f t="shared" si="0"/>
        <v>0.35930012399048283</v>
      </c>
      <c r="I15" s="136">
        <v>0.78392754325196268</v>
      </c>
      <c r="J15" s="136">
        <v>1.1432276672424455</v>
      </c>
      <c r="S15" t="s">
        <v>563</v>
      </c>
    </row>
    <row r="16" spans="3:19" ht="32" x14ac:dyDescent="0.2">
      <c r="C16" s="223"/>
      <c r="D16" s="221" t="s">
        <v>205</v>
      </c>
      <c r="E16" s="132" t="s">
        <v>207</v>
      </c>
      <c r="F16" s="133">
        <v>1.9621008389921131</v>
      </c>
      <c r="G16" s="133"/>
      <c r="H16" s="133">
        <f t="shared" si="0"/>
        <v>1.9621008389921131</v>
      </c>
      <c r="I16" s="133">
        <v>1.6787790440851664</v>
      </c>
      <c r="J16" s="133">
        <v>3.6408798830772797</v>
      </c>
      <c r="L16" s="118" t="s">
        <v>564</v>
      </c>
      <c r="M16" s="33" t="s">
        <v>565</v>
      </c>
      <c r="N16" s="33" t="s">
        <v>566</v>
      </c>
      <c r="R16" t="s">
        <v>554</v>
      </c>
      <c r="S16" t="s">
        <v>567</v>
      </c>
    </row>
    <row r="17" spans="3:20" ht="16" x14ac:dyDescent="0.2">
      <c r="C17" s="223"/>
      <c r="D17" s="221"/>
      <c r="E17" s="132" t="s">
        <v>35</v>
      </c>
      <c r="F17" s="133">
        <v>0.64141560117105512</v>
      </c>
      <c r="G17" s="133">
        <v>2.0135125254759315E-2</v>
      </c>
      <c r="H17" s="133">
        <f t="shared" si="0"/>
        <v>0.66155072642581447</v>
      </c>
      <c r="I17" s="133">
        <v>1.5008103554901588</v>
      </c>
      <c r="J17" s="133">
        <v>2.1623610819159733</v>
      </c>
      <c r="L17" s="143" t="s">
        <v>568</v>
      </c>
      <c r="M17" s="118">
        <v>1.52</v>
      </c>
      <c r="N17" s="118">
        <v>1</v>
      </c>
      <c r="Q17" t="s">
        <v>569</v>
      </c>
      <c r="R17" s="31">
        <v>0.36</v>
      </c>
      <c r="S17" s="31"/>
    </row>
    <row r="18" spans="3:20" ht="16" x14ac:dyDescent="0.2">
      <c r="C18" s="223"/>
      <c r="D18" s="221"/>
      <c r="E18" s="130" t="s">
        <v>365</v>
      </c>
      <c r="F18" s="117">
        <v>3.05</v>
      </c>
      <c r="G18" s="117"/>
      <c r="H18" s="117">
        <f t="shared" si="0"/>
        <v>3.05</v>
      </c>
      <c r="I18" s="117"/>
      <c r="J18" s="117">
        <v>4.0679664723032065</v>
      </c>
      <c r="L18" s="143" t="s">
        <v>570</v>
      </c>
      <c r="M18" s="118">
        <v>4.17</v>
      </c>
      <c r="N18" s="118">
        <v>5</v>
      </c>
      <c r="O18" s="31"/>
      <c r="P18" s="31"/>
      <c r="Q18" t="s">
        <v>568</v>
      </c>
      <c r="R18" s="31">
        <v>0.3</v>
      </c>
      <c r="S18" s="31">
        <f>R18+R17</f>
        <v>0.65999999999999992</v>
      </c>
      <c r="T18" s="118">
        <f>S18</f>
        <v>0.65999999999999992</v>
      </c>
    </row>
    <row r="19" spans="3:20" x14ac:dyDescent="0.2">
      <c r="C19" s="223"/>
      <c r="D19" s="221"/>
      <c r="E19" s="137" t="s">
        <v>558</v>
      </c>
      <c r="F19" s="138">
        <v>0</v>
      </c>
      <c r="G19" s="135"/>
      <c r="H19" s="135">
        <f t="shared" si="0"/>
        <v>0</v>
      </c>
      <c r="I19" s="135"/>
      <c r="J19" s="138">
        <v>0</v>
      </c>
      <c r="L19" t="s">
        <v>571</v>
      </c>
      <c r="M19" s="31">
        <v>0.55000000000000004</v>
      </c>
      <c r="N19" s="31">
        <v>1</v>
      </c>
      <c r="O19" t="s">
        <v>572</v>
      </c>
      <c r="Q19" t="s">
        <v>570</v>
      </c>
      <c r="R19" s="31">
        <v>2.62</v>
      </c>
      <c r="S19" s="31"/>
      <c r="T19" s="118"/>
    </row>
    <row r="20" spans="3:20" x14ac:dyDescent="0.2">
      <c r="C20" s="223"/>
      <c r="D20" s="221"/>
      <c r="E20" s="137" t="s">
        <v>559</v>
      </c>
      <c r="F20" s="138">
        <v>1.1227789719224008</v>
      </c>
      <c r="G20" s="135"/>
      <c r="H20" s="135">
        <f t="shared" si="0"/>
        <v>1.1227789719224008</v>
      </c>
      <c r="I20" s="135"/>
      <c r="J20" s="138">
        <v>1.1227789719224008</v>
      </c>
      <c r="Q20" s="31" t="s">
        <v>573</v>
      </c>
      <c r="R20" s="31">
        <v>0.4</v>
      </c>
      <c r="S20" s="31">
        <f>R19+R20</f>
        <v>3.02</v>
      </c>
      <c r="T20" s="118"/>
    </row>
    <row r="21" spans="3:20" x14ac:dyDescent="0.2">
      <c r="C21" s="223"/>
      <c r="D21" s="217" t="s">
        <v>574</v>
      </c>
      <c r="E21" s="218"/>
      <c r="F21" s="136">
        <f>SUM(F16:F20)</f>
        <v>6.7762954120855685</v>
      </c>
      <c r="G21" s="136">
        <f>SUM(G16:G20)</f>
        <v>2.0135125254759315E-2</v>
      </c>
      <c r="H21" s="136">
        <f t="shared" si="0"/>
        <v>6.7964305373403278</v>
      </c>
      <c r="I21" s="136">
        <f>SUM(I16:I20)</f>
        <v>3.1795893995753253</v>
      </c>
      <c r="J21" s="136">
        <f>SUM(J16:J20)</f>
        <v>10.993986409218859</v>
      </c>
      <c r="P21" t="s">
        <v>572</v>
      </c>
      <c r="Q21" t="s">
        <v>334</v>
      </c>
      <c r="R21" s="31">
        <v>0.45</v>
      </c>
      <c r="T21" s="118"/>
    </row>
    <row r="22" spans="3:20" ht="32" x14ac:dyDescent="0.2">
      <c r="C22" s="223"/>
      <c r="D22" s="221" t="s">
        <v>285</v>
      </c>
      <c r="E22" s="132" t="s">
        <v>207</v>
      </c>
      <c r="F22" s="133">
        <v>0.2516890656844914</v>
      </c>
      <c r="G22" s="133"/>
      <c r="H22" s="133">
        <f t="shared" si="0"/>
        <v>0.2516890656844914</v>
      </c>
      <c r="I22" s="133">
        <v>0.21534587861118473</v>
      </c>
      <c r="J22" s="133">
        <v>0.46703494429567616</v>
      </c>
      <c r="Q22" t="s">
        <v>575</v>
      </c>
      <c r="R22" s="118">
        <v>0.62</v>
      </c>
      <c r="S22" s="118">
        <f>R22+R21</f>
        <v>1.07</v>
      </c>
      <c r="T22" s="118">
        <f>S22+S20</f>
        <v>4.09</v>
      </c>
    </row>
    <row r="23" spans="3:20" ht="16" x14ac:dyDescent="0.2">
      <c r="C23" s="223"/>
      <c r="D23" s="221"/>
      <c r="E23" s="132" t="s">
        <v>35</v>
      </c>
      <c r="F23" s="133">
        <v>2.5504491989361798E-2</v>
      </c>
      <c r="G23" s="133"/>
      <c r="H23" s="133">
        <f t="shared" si="0"/>
        <v>2.5504491989361798E-2</v>
      </c>
      <c r="I23" s="133">
        <v>7.5536708189769403E-2</v>
      </c>
      <c r="J23" s="133">
        <v>0.10104120017913121</v>
      </c>
    </row>
    <row r="24" spans="3:20" ht="16" x14ac:dyDescent="0.2">
      <c r="C24" s="223"/>
      <c r="D24" s="221"/>
      <c r="E24" s="130" t="s">
        <v>365</v>
      </c>
      <c r="F24" s="117">
        <v>1.22</v>
      </c>
      <c r="G24" s="117">
        <v>5.1680154820548906E-2</v>
      </c>
      <c r="H24" s="117">
        <f t="shared" si="0"/>
        <v>1.271680154820549</v>
      </c>
      <c r="I24" s="117"/>
      <c r="J24" s="117">
        <v>3.0987957767074588</v>
      </c>
    </row>
    <row r="25" spans="3:20" x14ac:dyDescent="0.2">
      <c r="C25" s="223"/>
      <c r="D25" s="221"/>
      <c r="E25" s="137" t="s">
        <v>558</v>
      </c>
      <c r="F25" s="216">
        <v>0.3</v>
      </c>
      <c r="G25" s="139"/>
      <c r="H25" s="138">
        <f t="shared" si="0"/>
        <v>0.3</v>
      </c>
      <c r="I25" s="139"/>
      <c r="J25" s="138">
        <v>2.0095283411170111</v>
      </c>
      <c r="M25">
        <f>M18/2</f>
        <v>2.085</v>
      </c>
    </row>
    <row r="26" spans="3:20" x14ac:dyDescent="0.2">
      <c r="C26" s="223"/>
      <c r="D26" s="221"/>
      <c r="E26" s="137" t="s">
        <v>559</v>
      </c>
      <c r="F26" s="216"/>
      <c r="G26" s="139"/>
      <c r="H26" s="138">
        <f t="shared" si="0"/>
        <v>0</v>
      </c>
      <c r="I26" s="139"/>
      <c r="J26" s="138">
        <v>2.069443428961374E-2</v>
      </c>
    </row>
    <row r="27" spans="3:20" x14ac:dyDescent="0.2">
      <c r="C27" s="223"/>
      <c r="D27" s="217" t="s">
        <v>576</v>
      </c>
      <c r="E27" s="218"/>
      <c r="F27" s="136">
        <f>SUM(F22:F26)</f>
        <v>1.7971935576738531</v>
      </c>
      <c r="G27" s="136">
        <f>SUM(G22:G26)</f>
        <v>5.1680154820548906E-2</v>
      </c>
      <c r="H27" s="136">
        <f t="shared" si="0"/>
        <v>1.8488737124944021</v>
      </c>
      <c r="I27" s="136">
        <f>SUM(I22:I26)</f>
        <v>0.29088258680095413</v>
      </c>
      <c r="J27" s="136">
        <f>SUM(J22:J26)</f>
        <v>5.6970946965888905</v>
      </c>
    </row>
    <row r="28" spans="3:20" ht="16" x14ac:dyDescent="0.2">
      <c r="C28" s="223"/>
      <c r="D28" s="121" t="s">
        <v>322</v>
      </c>
      <c r="E28" s="130" t="s">
        <v>35</v>
      </c>
      <c r="F28" s="117">
        <v>0.38189620899860166</v>
      </c>
      <c r="G28" s="117"/>
      <c r="H28" s="117">
        <f t="shared" si="0"/>
        <v>0.38189620899860166</v>
      </c>
      <c r="I28" s="117">
        <v>1.0329319255691529</v>
      </c>
      <c r="J28" s="117">
        <v>1.4148281345677547</v>
      </c>
    </row>
    <row r="29" spans="3:20" x14ac:dyDescent="0.2">
      <c r="C29" s="224"/>
      <c r="D29" s="217" t="s">
        <v>577</v>
      </c>
      <c r="E29" s="218"/>
      <c r="F29" s="136">
        <v>0.38189620899860166</v>
      </c>
      <c r="G29" s="136"/>
      <c r="H29" s="136">
        <f t="shared" si="0"/>
        <v>0.38189620899860166</v>
      </c>
      <c r="I29" s="136">
        <v>1.0329319255691529</v>
      </c>
      <c r="J29" s="136">
        <v>1.4148281345677547</v>
      </c>
    </row>
    <row r="30" spans="3:20" x14ac:dyDescent="0.2">
      <c r="C30" s="219"/>
      <c r="D30" s="220"/>
      <c r="E30" s="220"/>
      <c r="F30" s="140">
        <f>SUM(F29,F27,F21,F15,F12,F10)</f>
        <v>10.377036883551002</v>
      </c>
      <c r="G30" s="140">
        <f>SUM(G29,G27,G21,G15,G12,G10)</f>
        <v>7.1815280075308213E-2</v>
      </c>
      <c r="H30" s="140">
        <f t="shared" si="0"/>
        <v>10.448852163626309</v>
      </c>
      <c r="I30" s="140">
        <f>SUM(I29,I27,I21,I15,I12,I10)</f>
        <v>5.313982173702442</v>
      </c>
      <c r="J30" s="140">
        <f>SUM(J29,J27,J21,J15,J12,J10)</f>
        <v>20.168892292978544</v>
      </c>
    </row>
    <row r="32" spans="3:20" x14ac:dyDescent="0.2">
      <c r="D32" s="122"/>
      <c r="F32" s="123"/>
      <c r="J32" s="123"/>
    </row>
    <row r="33" spans="4:10" x14ac:dyDescent="0.2">
      <c r="D33" s="125"/>
      <c r="F33" s="123"/>
      <c r="J33" s="123"/>
    </row>
    <row r="34" spans="4:10" x14ac:dyDescent="0.2">
      <c r="D34" s="126"/>
      <c r="E34" s="126"/>
      <c r="F34" s="127"/>
      <c r="J34" s="127"/>
    </row>
    <row r="35" spans="4:10" x14ac:dyDescent="0.2">
      <c r="D35" s="122"/>
      <c r="F35" s="123"/>
      <c r="J35" s="123"/>
    </row>
    <row r="36" spans="4:10" x14ac:dyDescent="0.2">
      <c r="D36" s="125"/>
      <c r="F36" s="123"/>
      <c r="J36" s="123"/>
    </row>
    <row r="37" spans="4:10" x14ac:dyDescent="0.2">
      <c r="D37" s="126"/>
      <c r="E37" s="126"/>
      <c r="F37" s="127"/>
      <c r="J37" s="127"/>
    </row>
    <row r="38" spans="4:10" x14ac:dyDescent="0.2">
      <c r="D38" s="125"/>
      <c r="E38" s="122"/>
      <c r="F38" s="122"/>
      <c r="G38" s="124"/>
      <c r="H38" s="124"/>
      <c r="J38" s="123"/>
    </row>
    <row r="39" spans="4:10" x14ac:dyDescent="0.2">
      <c r="D39" s="126"/>
      <c r="E39" s="126"/>
      <c r="F39" s="126"/>
      <c r="G39" s="127"/>
      <c r="H39" s="124"/>
      <c r="J39" s="124"/>
    </row>
    <row r="40" spans="4:10" x14ac:dyDescent="0.2">
      <c r="D40" s="122"/>
      <c r="E40" s="122"/>
      <c r="G40" s="123"/>
      <c r="H40" s="123"/>
      <c r="J40" s="127"/>
    </row>
    <row r="41" spans="4:10" x14ac:dyDescent="0.2">
      <c r="D41" s="122"/>
      <c r="E41" s="122"/>
      <c r="F41" s="122"/>
      <c r="G41" s="124"/>
      <c r="H41" s="124"/>
      <c r="J41" s="123"/>
    </row>
    <row r="42" spans="4:10" x14ac:dyDescent="0.2">
      <c r="D42" s="122"/>
      <c r="E42" s="122"/>
      <c r="G42" s="123"/>
      <c r="H42" s="123"/>
      <c r="J42" s="124"/>
    </row>
    <row r="43" spans="4:10" x14ac:dyDescent="0.2">
      <c r="D43" s="122"/>
      <c r="E43" s="122"/>
      <c r="G43" s="123"/>
      <c r="H43" s="123"/>
      <c r="J43" s="123"/>
    </row>
    <row r="44" spans="4:10" x14ac:dyDescent="0.2">
      <c r="D44" s="122"/>
      <c r="E44" s="122"/>
      <c r="G44" s="123"/>
      <c r="H44" s="123"/>
      <c r="J44" s="123"/>
    </row>
    <row r="45" spans="4:10" x14ac:dyDescent="0.2">
      <c r="D45" s="122"/>
      <c r="E45" s="122"/>
      <c r="G45" s="123"/>
      <c r="H45" s="123"/>
      <c r="J45" s="123"/>
    </row>
    <row r="46" spans="4:10" x14ac:dyDescent="0.2">
      <c r="D46" s="125"/>
      <c r="E46" s="122"/>
      <c r="F46" s="122"/>
      <c r="G46" s="124"/>
      <c r="H46" s="124"/>
      <c r="J46" s="123"/>
    </row>
    <row r="47" spans="4:10" x14ac:dyDescent="0.2">
      <c r="D47" s="126"/>
      <c r="E47" s="126"/>
      <c r="F47" s="126"/>
      <c r="G47" s="127"/>
      <c r="H47" s="124"/>
      <c r="J47" s="124"/>
    </row>
    <row r="48" spans="4:10" x14ac:dyDescent="0.2">
      <c r="D48" s="128"/>
      <c r="E48" s="128"/>
      <c r="F48" s="128"/>
      <c r="G48" s="129"/>
      <c r="H48" s="131"/>
      <c r="J48" s="127"/>
    </row>
    <row r="49" spans="10:10" x14ac:dyDescent="0.2">
      <c r="J49" s="129"/>
    </row>
  </sheetData>
  <mergeCells count="13">
    <mergeCell ref="D4:D9"/>
    <mergeCell ref="C4:C29"/>
    <mergeCell ref="D10:E10"/>
    <mergeCell ref="D12:E12"/>
    <mergeCell ref="D13:D14"/>
    <mergeCell ref="D15:E15"/>
    <mergeCell ref="D21:E21"/>
    <mergeCell ref="D27:E27"/>
    <mergeCell ref="F25:F26"/>
    <mergeCell ref="D29:E29"/>
    <mergeCell ref="C30:E30"/>
    <mergeCell ref="D16:D20"/>
    <mergeCell ref="D22:D26"/>
  </mergeCells>
  <pageMargins left="0.7" right="0.7" top="0.75" bottom="0.75" header="0.3" footer="0.3"/>
  <ignoredErrors>
    <ignoredError sqref="I21:J29 F21:G23 F28:G29 G25 G26 G27 G24" formulaRange="1"/>
    <ignoredError sqref="H11:H30 H4:H7"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9CAE-7770-1E40-8E01-8DAC27ADC88C}">
  <dimension ref="A3:F84"/>
  <sheetViews>
    <sheetView topLeftCell="A30" zoomScale="170" zoomScaleNormal="170" workbookViewId="0">
      <selection activeCell="E51" sqref="E51"/>
    </sheetView>
  </sheetViews>
  <sheetFormatPr baseColWidth="10" defaultColWidth="11.5" defaultRowHeight="15" x14ac:dyDescent="0.2"/>
  <cols>
    <col min="1" max="1" width="26.83203125" customWidth="1"/>
    <col min="2" max="2" width="20.33203125" bestFit="1" customWidth="1"/>
    <col min="3" max="3" width="25.6640625" bestFit="1" customWidth="1"/>
    <col min="4" max="4" width="22.6640625" style="144" bestFit="1" customWidth="1"/>
    <col min="5" max="8" width="11.1640625" bestFit="1" customWidth="1"/>
  </cols>
  <sheetData>
    <row r="3" spans="1:6" x14ac:dyDescent="0.2">
      <c r="A3" s="32" t="s">
        <v>25</v>
      </c>
      <c r="B3" s="31"/>
      <c r="C3" s="31"/>
      <c r="D3" s="31"/>
      <c r="E3" s="32" t="s">
        <v>8</v>
      </c>
      <c r="F3" s="31"/>
    </row>
    <row r="4" spans="1:6" ht="16" x14ac:dyDescent="0.2">
      <c r="A4" s="32" t="s">
        <v>578</v>
      </c>
      <c r="B4" s="32" t="s">
        <v>579</v>
      </c>
      <c r="C4" s="32" t="s">
        <v>3</v>
      </c>
      <c r="D4" s="32" t="s">
        <v>2</v>
      </c>
      <c r="E4" s="33" t="s">
        <v>39</v>
      </c>
      <c r="F4" s="33" t="s">
        <v>557</v>
      </c>
    </row>
    <row r="5" spans="1:6" ht="16" x14ac:dyDescent="0.2">
      <c r="A5" s="214" t="s">
        <v>587</v>
      </c>
      <c r="B5" s="214" t="s">
        <v>588</v>
      </c>
      <c r="C5" s="33" t="s">
        <v>206</v>
      </c>
      <c r="D5" s="33" t="s">
        <v>346</v>
      </c>
      <c r="E5" s="117">
        <v>4.9666642295072977E-2</v>
      </c>
      <c r="F5" s="117">
        <v>4.9666642295072977E-2</v>
      </c>
    </row>
    <row r="6" spans="1:6" ht="32" x14ac:dyDescent="0.2">
      <c r="A6" s="215"/>
      <c r="B6" s="215"/>
      <c r="C6" s="214" t="s">
        <v>581</v>
      </c>
      <c r="D6" s="33" t="s">
        <v>325</v>
      </c>
      <c r="E6" s="117">
        <v>0.65304922909602692</v>
      </c>
      <c r="F6" s="117">
        <v>0.65304922909602692</v>
      </c>
    </row>
    <row r="7" spans="1:6" ht="16" x14ac:dyDescent="0.2">
      <c r="A7" s="215"/>
      <c r="B7" s="215"/>
      <c r="C7" s="215"/>
      <c r="D7" s="33" t="s">
        <v>335</v>
      </c>
      <c r="E7" s="117">
        <v>1.1369634060520761</v>
      </c>
      <c r="F7" s="117">
        <v>1.1369634060520761</v>
      </c>
    </row>
    <row r="8" spans="1:6" ht="16" x14ac:dyDescent="0.2">
      <c r="A8" s="215"/>
      <c r="B8" s="215"/>
      <c r="C8" s="215"/>
      <c r="D8" s="33" t="s">
        <v>333</v>
      </c>
      <c r="E8" s="117">
        <v>4.4635098217522584</v>
      </c>
      <c r="F8" s="117">
        <v>4.4635098217522584</v>
      </c>
    </row>
    <row r="9" spans="1:6" x14ac:dyDescent="0.2">
      <c r="A9" s="215"/>
      <c r="B9" s="214" t="s">
        <v>618</v>
      </c>
      <c r="C9" s="215"/>
      <c r="D9" s="215"/>
      <c r="E9" s="117">
        <v>6.3031890991954347</v>
      </c>
      <c r="F9" s="117">
        <v>6.3031890991954347</v>
      </c>
    </row>
    <row r="10" spans="1:6" x14ac:dyDescent="0.2">
      <c r="A10" s="214" t="s">
        <v>557</v>
      </c>
      <c r="B10" s="215"/>
      <c r="C10" s="215"/>
      <c r="D10" s="215"/>
      <c r="E10" s="117">
        <v>6.3031890991954347</v>
      </c>
      <c r="F10" s="117">
        <v>6.3031890991954347</v>
      </c>
    </row>
    <row r="11" spans="1:6" x14ac:dyDescent="0.2">
      <c r="D11"/>
    </row>
    <row r="12" spans="1:6" x14ac:dyDescent="0.2">
      <c r="D12"/>
    </row>
    <row r="13" spans="1:6" x14ac:dyDescent="0.2">
      <c r="D13"/>
    </row>
    <row r="14" spans="1:6" x14ac:dyDescent="0.2">
      <c r="D14"/>
    </row>
    <row r="15" spans="1:6" x14ac:dyDescent="0.2">
      <c r="D15"/>
    </row>
    <row r="16" spans="1:6" x14ac:dyDescent="0.2">
      <c r="D16"/>
    </row>
    <row r="17" spans="4:4" x14ac:dyDescent="0.2">
      <c r="D17"/>
    </row>
    <row r="18" spans="4:4" x14ac:dyDescent="0.2">
      <c r="D18"/>
    </row>
    <row r="37" spans="2:5" x14ac:dyDescent="0.2">
      <c r="D37"/>
    </row>
    <row r="38" spans="2:5" x14ac:dyDescent="0.2">
      <c r="D38"/>
    </row>
    <row r="39" spans="2:5" x14ac:dyDescent="0.2">
      <c r="D39"/>
    </row>
    <row r="40" spans="2:5" x14ac:dyDescent="0.2">
      <c r="D40"/>
    </row>
    <row r="41" spans="2:5" x14ac:dyDescent="0.2">
      <c r="D41"/>
    </row>
    <row r="42" spans="2:5" x14ac:dyDescent="0.2">
      <c r="C42" s="146" t="s">
        <v>598</v>
      </c>
      <c r="D42" s="147">
        <v>0.1</v>
      </c>
    </row>
    <row r="43" spans="2:5" x14ac:dyDescent="0.2">
      <c r="C43" t="s">
        <v>29</v>
      </c>
      <c r="D43" s="148">
        <v>0.24</v>
      </c>
      <c r="E43" t="s">
        <v>605</v>
      </c>
    </row>
    <row r="46" spans="2:5" x14ac:dyDescent="0.2">
      <c r="C46" s="226" t="s">
        <v>599</v>
      </c>
      <c r="D46" s="226"/>
    </row>
    <row r="47" spans="2:5" x14ac:dyDescent="0.2">
      <c r="B47" s="225" t="s">
        <v>343</v>
      </c>
    </row>
    <row r="48" spans="2:5" x14ac:dyDescent="0.2">
      <c r="B48" s="225"/>
      <c r="C48" t="s">
        <v>597</v>
      </c>
      <c r="D48" s="31">
        <v>0.56999999999999995</v>
      </c>
    </row>
    <row r="49" spans="2:5" x14ac:dyDescent="0.2">
      <c r="B49" s="225"/>
      <c r="C49" t="s">
        <v>343</v>
      </c>
      <c r="D49" s="31">
        <v>0.36</v>
      </c>
    </row>
    <row r="51" spans="2:5" x14ac:dyDescent="0.2">
      <c r="C51" t="s">
        <v>343</v>
      </c>
      <c r="D51" s="111">
        <f>SUM(D48:D49)</f>
        <v>0.92999999999999994</v>
      </c>
      <c r="E51" t="s">
        <v>604</v>
      </c>
    </row>
    <row r="53" spans="2:5" x14ac:dyDescent="0.2">
      <c r="C53" t="s">
        <v>603</v>
      </c>
      <c r="D53" s="149">
        <f>SUM(D51:D52)</f>
        <v>0.92999999999999994</v>
      </c>
    </row>
    <row r="56" spans="2:5" x14ac:dyDescent="0.2">
      <c r="C56" t="s">
        <v>600</v>
      </c>
      <c r="D56">
        <v>0.32</v>
      </c>
    </row>
    <row r="57" spans="2:5" x14ac:dyDescent="0.2">
      <c r="D57"/>
    </row>
    <row r="58" spans="2:5" x14ac:dyDescent="0.2">
      <c r="C58" t="s">
        <v>205</v>
      </c>
      <c r="D58" s="144">
        <v>2.62</v>
      </c>
    </row>
    <row r="59" spans="2:5" x14ac:dyDescent="0.2">
      <c r="C59" t="s">
        <v>601</v>
      </c>
      <c r="D59">
        <v>0.28000000000000003</v>
      </c>
    </row>
    <row r="60" spans="2:5" x14ac:dyDescent="0.2">
      <c r="C60" t="s">
        <v>602</v>
      </c>
      <c r="D60">
        <v>0.38</v>
      </c>
    </row>
    <row r="61" spans="2:5" x14ac:dyDescent="0.2">
      <c r="D61"/>
    </row>
    <row r="62" spans="2:5" x14ac:dyDescent="0.2">
      <c r="D62"/>
    </row>
    <row r="63" spans="2:5" x14ac:dyDescent="0.2">
      <c r="D63"/>
    </row>
    <row r="64" spans="2:5" x14ac:dyDescent="0.2">
      <c r="D64"/>
    </row>
    <row r="65" spans="4:4" x14ac:dyDescent="0.2">
      <c r="D65"/>
    </row>
    <row r="66" spans="4:4" x14ac:dyDescent="0.2">
      <c r="D66"/>
    </row>
    <row r="67" spans="4:4" x14ac:dyDescent="0.2">
      <c r="D67"/>
    </row>
    <row r="68" spans="4:4" x14ac:dyDescent="0.2">
      <c r="D68"/>
    </row>
    <row r="69" spans="4:4" x14ac:dyDescent="0.2">
      <c r="D69"/>
    </row>
    <row r="70" spans="4:4" x14ac:dyDescent="0.2">
      <c r="D70"/>
    </row>
    <row r="71" spans="4:4" x14ac:dyDescent="0.2">
      <c r="D71"/>
    </row>
    <row r="72" spans="4:4" x14ac:dyDescent="0.2">
      <c r="D72"/>
    </row>
    <row r="73" spans="4:4" x14ac:dyDescent="0.2">
      <c r="D73"/>
    </row>
    <row r="74" spans="4:4" x14ac:dyDescent="0.2">
      <c r="D74"/>
    </row>
    <row r="75" spans="4:4" x14ac:dyDescent="0.2">
      <c r="D75"/>
    </row>
    <row r="76" spans="4:4" x14ac:dyDescent="0.2">
      <c r="D76"/>
    </row>
    <row r="77" spans="4:4" x14ac:dyDescent="0.2">
      <c r="D77"/>
    </row>
    <row r="78" spans="4:4" x14ac:dyDescent="0.2">
      <c r="D78"/>
    </row>
    <row r="79" spans="4:4" x14ac:dyDescent="0.2">
      <c r="D79"/>
    </row>
    <row r="80" spans="4:4" x14ac:dyDescent="0.2">
      <c r="D80"/>
    </row>
    <row r="81" spans="4:4" x14ac:dyDescent="0.2">
      <c r="D81"/>
    </row>
    <row r="82" spans="4:4" x14ac:dyDescent="0.2">
      <c r="D82"/>
    </row>
    <row r="83" spans="4:4" x14ac:dyDescent="0.2">
      <c r="D83"/>
    </row>
    <row r="84" spans="4:4" x14ac:dyDescent="0.2">
      <c r="D84"/>
    </row>
  </sheetData>
  <sortState xmlns:xlrd2="http://schemas.microsoft.com/office/spreadsheetml/2017/richdata2" ref="A3:H54">
    <sortCondition ref="E12"/>
  </sortState>
  <mergeCells count="7">
    <mergeCell ref="B47:B49"/>
    <mergeCell ref="C46:D46"/>
    <mergeCell ref="A5:A9"/>
    <mergeCell ref="A10:D10"/>
    <mergeCell ref="B5:B8"/>
    <mergeCell ref="B9:D9"/>
    <mergeCell ref="C6:C8"/>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4895A-E4A4-0447-B420-99B444FEAD00}">
  <dimension ref="A3:C10"/>
  <sheetViews>
    <sheetView workbookViewId="0">
      <selection activeCell="B16" sqref="B16:B18"/>
    </sheetView>
  </sheetViews>
  <sheetFormatPr baseColWidth="10" defaultRowHeight="15" x14ac:dyDescent="0.2"/>
  <cols>
    <col min="1" max="1" width="48.6640625" bestFit="1" customWidth="1"/>
    <col min="2" max="2" width="20.33203125" bestFit="1" customWidth="1"/>
    <col min="3" max="5" width="11.1640625" bestFit="1" customWidth="1"/>
  </cols>
  <sheetData>
    <row r="3" spans="1:3" x14ac:dyDescent="0.2">
      <c r="A3" s="29" t="s">
        <v>25</v>
      </c>
      <c r="B3" s="29" t="s">
        <v>595</v>
      </c>
    </row>
    <row r="4" spans="1:3" x14ac:dyDescent="0.2">
      <c r="A4" s="29" t="s">
        <v>596</v>
      </c>
      <c r="B4" t="s">
        <v>39</v>
      </c>
      <c r="C4" t="s">
        <v>557</v>
      </c>
    </row>
    <row r="5" spans="1:3" x14ac:dyDescent="0.2">
      <c r="A5" s="145" t="s">
        <v>389</v>
      </c>
      <c r="B5" s="110">
        <v>4.4151855211408355</v>
      </c>
      <c r="C5" s="110">
        <v>4.4151855211408355</v>
      </c>
    </row>
    <row r="6" spans="1:3" x14ac:dyDescent="0.2">
      <c r="A6" s="145" t="s">
        <v>534</v>
      </c>
      <c r="B6" s="110">
        <v>0.17293835357698834</v>
      </c>
      <c r="C6" s="110">
        <v>0.17293835357698834</v>
      </c>
    </row>
    <row r="7" spans="1:3" x14ac:dyDescent="0.2">
      <c r="A7" s="145" t="s">
        <v>501</v>
      </c>
      <c r="B7" s="110">
        <v>1.0123493530865102</v>
      </c>
      <c r="C7" s="110">
        <v>1.0123493530865102</v>
      </c>
    </row>
    <row r="8" spans="1:3" x14ac:dyDescent="0.2">
      <c r="A8" s="145" t="s">
        <v>456</v>
      </c>
      <c r="B8" s="110">
        <v>0.65304922909602692</v>
      </c>
      <c r="C8" s="110">
        <v>0.65304922909602692</v>
      </c>
    </row>
    <row r="9" spans="1:3" x14ac:dyDescent="0.2">
      <c r="A9" s="145" t="s">
        <v>535</v>
      </c>
      <c r="B9" s="110">
        <v>4.9666642295072977E-2</v>
      </c>
      <c r="C9" s="110">
        <v>4.9666642295072977E-2</v>
      </c>
    </row>
    <row r="10" spans="1:3" x14ac:dyDescent="0.2">
      <c r="A10" s="145" t="s">
        <v>557</v>
      </c>
      <c r="B10" s="110">
        <v>6.3031890991954347</v>
      </c>
      <c r="C10" s="110">
        <v>6.3031890991954347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Menú</vt:lpstr>
      <vt:lpstr>BCCR</vt:lpstr>
      <vt:lpstr>Análisis BCCR</vt:lpstr>
      <vt:lpstr>Caso JC</vt:lpstr>
      <vt:lpstr>Hoja3</vt:lpstr>
      <vt:lpstr>Hoja4</vt:lpstr>
      <vt:lpstr>VALIDACION SUPERV</vt:lpstr>
      <vt:lpstr>TD</vt:lpstr>
      <vt:lpstr>Hoja2</vt:lpstr>
      <vt:lpstr>P1</vt:lpstr>
      <vt:lpstr>P2</vt:lpstr>
      <vt:lpstr>P3 M1</vt:lpstr>
      <vt:lpstr>P3 M2</vt:lpstr>
      <vt:lpstr>P3</vt:lpstr>
      <vt:lpstr>Hoja1</vt:lpstr>
      <vt:lpstr>Análisis ODM</vt:lpstr>
      <vt:lpstr>Cargas y brechas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Montero, Sylvia</dc:creator>
  <cp:keywords/>
  <dc:description/>
  <cp:lastModifiedBy>Enrique León</cp:lastModifiedBy>
  <cp:revision/>
  <dcterms:created xsi:type="dcterms:W3CDTF">2014-03-12T22:26:47Z</dcterms:created>
  <dcterms:modified xsi:type="dcterms:W3CDTF">2025-06-06T17:30:37Z</dcterms:modified>
  <cp:category/>
  <cp:contentStatus/>
</cp:coreProperties>
</file>