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nrique/Desktop/"/>
    </mc:Choice>
  </mc:AlternateContent>
  <xr:revisionPtr revIDLastSave="0" documentId="13_ncr:1_{2EF66B94-7CA0-E246-8AF1-60A9B6F46D6F}" xr6:coauthVersionLast="47" xr6:coauthVersionMax="47" xr10:uidLastSave="{00000000-0000-0000-0000-000000000000}"/>
  <bookViews>
    <workbookView xWindow="6420" yWindow="760" windowWidth="25080" windowHeight="20180" xr2:uid="{94770D30-866C-F44D-85BB-854FCA110433}"/>
  </bookViews>
  <sheets>
    <sheet name="Pregunta 1a" sheetId="1" r:id="rId1"/>
    <sheet name="Pregunta 1b" sheetId="2" r:id="rId2"/>
    <sheet name="Pregunta 2" sheetId="3" r:id="rId3"/>
    <sheet name="Pregunta 3" sheetId="4" r:id="rId4"/>
    <sheet name="Pregunta 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C32" i="2"/>
  <c r="S39" i="3"/>
  <c r="G12" i="5"/>
  <c r="C37" i="2"/>
  <c r="C29" i="2"/>
  <c r="N24" i="3"/>
  <c r="N20" i="3"/>
  <c r="N15" i="3"/>
  <c r="M24" i="3"/>
  <c r="M20" i="3"/>
  <c r="M15" i="3"/>
  <c r="H19" i="5"/>
  <c r="D14" i="5"/>
  <c r="G11" i="5" s="1"/>
  <c r="G18" i="5"/>
  <c r="G10" i="5"/>
  <c r="H15" i="5" s="1"/>
  <c r="C26" i="4"/>
  <c r="E17" i="4"/>
  <c r="R38" i="3"/>
  <c r="S38" i="3" s="1"/>
  <c r="Q38" i="3"/>
  <c r="R37" i="3"/>
  <c r="S37" i="3" s="1"/>
  <c r="Q37" i="3"/>
  <c r="R36" i="3"/>
  <c r="S36" i="3" s="1"/>
  <c r="Q36" i="3"/>
  <c r="N29" i="3"/>
  <c r="N30" i="3" s="1"/>
  <c r="N31" i="3" s="1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H13" i="5" l="1"/>
  <c r="H14" i="5" s="1"/>
  <c r="H16" i="5" s="1"/>
  <c r="U38" i="3"/>
  <c r="T36" i="3"/>
  <c r="T37" i="3"/>
  <c r="T38" i="3"/>
  <c r="U37" i="3"/>
  <c r="U36" i="3"/>
  <c r="D40" i="2"/>
  <c r="C40" i="2"/>
  <c r="D31" i="2"/>
  <c r="D39" i="2"/>
  <c r="C39" i="2"/>
  <c r="C31" i="2"/>
  <c r="D38" i="2"/>
  <c r="C38" i="2"/>
  <c r="D37" i="2"/>
  <c r="C30" i="2"/>
  <c r="D30" i="2"/>
  <c r="D29" i="2"/>
</calcChain>
</file>

<file path=xl/sharedStrings.xml><?xml version="1.0" encoding="utf-8"?>
<sst xmlns="http://schemas.openxmlformats.org/spreadsheetml/2006/main" count="169" uniqueCount="119">
  <si>
    <t>PATRONAJE</t>
  </si>
  <si>
    <t>CORTE</t>
  </si>
  <si>
    <t>ENSAMBLAJE</t>
  </si>
  <si>
    <t>MONTAJE</t>
  </si>
  <si>
    <t>ACABADOS</t>
  </si>
  <si>
    <t>Departamento</t>
  </si>
  <si>
    <t>Corte</t>
  </si>
  <si>
    <t>Maquinaria</t>
  </si>
  <si>
    <t>Herramientas</t>
  </si>
  <si>
    <t>Prensas</t>
  </si>
  <si>
    <t>Moldes</t>
  </si>
  <si>
    <t>Ensamblado</t>
  </si>
  <si>
    <t>Hormas</t>
  </si>
  <si>
    <t>Montaje</t>
  </si>
  <si>
    <t>Punteras</t>
  </si>
  <si>
    <t>Acabados</t>
  </si>
  <si>
    <t>Lustradora</t>
  </si>
  <si>
    <t>Cajas de cartón</t>
  </si>
  <si>
    <t>Cantidad</t>
  </si>
  <si>
    <t>Máquinas de costura</t>
  </si>
  <si>
    <t>Máquinas de costura Blake</t>
  </si>
  <si>
    <t>Planchadoras</t>
  </si>
  <si>
    <t>Personas por dept.</t>
  </si>
  <si>
    <t>Estándar</t>
  </si>
  <si>
    <t>30 centímetros por par de zapatos</t>
  </si>
  <si>
    <t>10 piezas de cuero por par de zapatos</t>
  </si>
  <si>
    <t>1 caja por par de zapatos</t>
  </si>
  <si>
    <t>Maquinaria y Mano de Obra por departamento</t>
  </si>
  <si>
    <t>Consumo de materias primas con base al estándar</t>
  </si>
  <si>
    <t>Materias Primas por departamento</t>
  </si>
  <si>
    <t>Lámina de caucho de 1 metro cuadrado</t>
  </si>
  <si>
    <t>Pliego de cuero de 1 metro cuadrado</t>
  </si>
  <si>
    <t>Materia prima</t>
  </si>
  <si>
    <t>Consumo real por departamento</t>
  </si>
  <si>
    <t>Real</t>
  </si>
  <si>
    <t>Unidad</t>
  </si>
  <si>
    <t>pliegos</t>
  </si>
  <si>
    <t>piezas</t>
  </si>
  <si>
    <t>láminas</t>
  </si>
  <si>
    <t>cajas</t>
  </si>
  <si>
    <t>Productividad estándar</t>
  </si>
  <si>
    <t>Productividad real</t>
  </si>
  <si>
    <t>Hubo desperdicio</t>
  </si>
  <si>
    <t>Sí</t>
  </si>
  <si>
    <t>8 suelas por lámina de caucho</t>
  </si>
  <si>
    <t>No</t>
  </si>
  <si>
    <t>Calcule la productividad de la materia prima por departamento</t>
  </si>
  <si>
    <t>Si la empresa despachó un pedido por 200 pares de zapatos calcule, el consumo de las materias primas según el estándar y el real, por parte de la mano de obra</t>
  </si>
  <si>
    <t>Muestra</t>
  </si>
  <si>
    <t>Tamaño del golpe</t>
  </si>
  <si>
    <t>Desarme</t>
  </si>
  <si>
    <t>Enderezado</t>
  </si>
  <si>
    <t>Alistado</t>
  </si>
  <si>
    <t>Pintura</t>
  </si>
  <si>
    <t>Armado</t>
  </si>
  <si>
    <t>Pulido</t>
  </si>
  <si>
    <t>Lavado</t>
  </si>
  <si>
    <t>Detallado</t>
  </si>
  <si>
    <t>Tiempo total del proceso de reparación</t>
  </si>
  <si>
    <t>Grandes</t>
  </si>
  <si>
    <t>Medianos</t>
  </si>
  <si>
    <t>Pequeños</t>
  </si>
  <si>
    <t>Confianza</t>
  </si>
  <si>
    <t>Factor de concesión</t>
  </si>
  <si>
    <t>Evaluación de desempeño</t>
  </si>
  <si>
    <t>alpha</t>
  </si>
  <si>
    <t>alpha/2</t>
  </si>
  <si>
    <t>Z alpha/2</t>
  </si>
  <si>
    <t>Exactitud</t>
  </si>
  <si>
    <t>Promedio</t>
  </si>
  <si>
    <t>n real</t>
  </si>
  <si>
    <t>Desviación estándar</t>
  </si>
  <si>
    <t>CV (%)</t>
  </si>
  <si>
    <t>TN</t>
  </si>
  <si>
    <t>Tstd</t>
  </si>
  <si>
    <t>n teórico</t>
  </si>
  <si>
    <t>Exactitud real</t>
  </si>
  <si>
    <t xml:space="preserve">Medianos </t>
  </si>
  <si>
    <t>Tiempo de ciclo= 4 minutos</t>
  </si>
  <si>
    <t>Número mínimo de estaciones</t>
  </si>
  <si>
    <t>estaciones</t>
  </si>
  <si>
    <t>Soluciones</t>
  </si>
  <si>
    <t>Estación</t>
  </si>
  <si>
    <t>Solución 1</t>
  </si>
  <si>
    <t>Solución 2</t>
  </si>
  <si>
    <t>A, B, C</t>
  </si>
  <si>
    <t>F, D, G</t>
  </si>
  <si>
    <t>E</t>
  </si>
  <si>
    <t>H, I</t>
  </si>
  <si>
    <t>F, G, H</t>
  </si>
  <si>
    <t>D, E</t>
  </si>
  <si>
    <t>I</t>
  </si>
  <si>
    <t>Eficiencia</t>
  </si>
  <si>
    <t>Funcionamiento</t>
  </si>
  <si>
    <t>Descompuesta</t>
  </si>
  <si>
    <t>Sin material</t>
  </si>
  <si>
    <t>Otros</t>
  </si>
  <si>
    <t>a.</t>
  </si>
  <si>
    <t>b.</t>
  </si>
  <si>
    <t>c.</t>
  </si>
  <si>
    <t>d.</t>
  </si>
  <si>
    <t>e.</t>
  </si>
  <si>
    <t>límite de exactitud</t>
  </si>
  <si>
    <t>p</t>
  </si>
  <si>
    <t>p+1.96*√(pq/n)</t>
  </si>
  <si>
    <t>p-1.96*√(pq/n)</t>
  </si>
  <si>
    <t>Diferencia</t>
  </si>
  <si>
    <t>TD=480 min</t>
  </si>
  <si>
    <t>n=</t>
  </si>
  <si>
    <t>±1 minuto</t>
  </si>
  <si>
    <t>despeje de la fórmula de n</t>
  </si>
  <si>
    <t>Aclarar que es estudio de tiempos</t>
  </si>
  <si>
    <t>Consumo con el std</t>
  </si>
  <si>
    <t>Consumo real</t>
  </si>
  <si>
    <t>2pts</t>
  </si>
  <si>
    <t>4pts</t>
  </si>
  <si>
    <t>6pts</t>
  </si>
  <si>
    <t>10 pts</t>
  </si>
  <si>
    <t>5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</si>
</sst>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%"/>
    <numFmt numFmtId="166" formatCode="0.0"/>
  </numFmts>
  <fonts count="13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0"/>
      <name val="Geneva"/>
      <family val="2"/>
    </font>
    <font>
      <sz val="10"/>
      <color rgb="FF000000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name val="Geneva"/>
      <family val="2"/>
    </font>
    <font>
      <b/>
      <sz val="14"/>
      <color rgb="FFFF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0" fillId="0" borderId="0" xfId="0" applyNumberFormat="1"/>
    <xf numFmtId="0" fontId="6" fillId="0" borderId="0" xfId="2"/>
    <xf numFmtId="9" fontId="6" fillId="0" borderId="0" xfId="2" applyNumberFormat="1"/>
    <xf numFmtId="0" fontId="7" fillId="0" borderId="0" xfId="2" applyFont="1" applyAlignment="1">
      <alignment horizontal="center" vertical="center"/>
    </xf>
    <xf numFmtId="0" fontId="8" fillId="0" borderId="0" xfId="2" applyFont="1"/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9" fillId="0" borderId="0" xfId="2" applyFont="1"/>
    <xf numFmtId="0" fontId="10" fillId="0" borderId="1" xfId="2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wrapText="1"/>
    </xf>
    <xf numFmtId="165" fontId="6" fillId="0" borderId="0" xfId="2" applyNumberFormat="1" applyAlignment="1">
      <alignment horizontal="center"/>
    </xf>
    <xf numFmtId="165" fontId="0" fillId="0" borderId="0" xfId="3" applyNumberFormat="1" applyFont="1" applyAlignment="1">
      <alignment horizontal="center"/>
    </xf>
    <xf numFmtId="2" fontId="6" fillId="0" borderId="0" xfId="2" applyNumberFormat="1" applyAlignment="1">
      <alignment horizontal="center"/>
    </xf>
    <xf numFmtId="9" fontId="6" fillId="0" borderId="0" xfId="2" applyNumberFormat="1" applyAlignment="1">
      <alignment horizontal="center"/>
    </xf>
    <xf numFmtId="2" fontId="6" fillId="0" borderId="0" xfId="2" applyNumberForma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0" fillId="0" borderId="0" xfId="1" applyNumberFormat="1" applyFont="1"/>
    <xf numFmtId="43" fontId="0" fillId="0" borderId="0" xfId="0" applyNumberFormat="1"/>
    <xf numFmtId="0" fontId="0" fillId="0" borderId="0" xfId="0" quotePrefix="1"/>
    <xf numFmtId="0" fontId="6" fillId="0" borderId="0" xfId="2" applyAlignment="1">
      <alignment horizontal="center"/>
    </xf>
    <xf numFmtId="2" fontId="6" fillId="0" borderId="0" xfId="2" applyNumberFormat="1"/>
    <xf numFmtId="2" fontId="6" fillId="3" borderId="0" xfId="2" applyNumberFormat="1" applyFill="1" applyAlignment="1">
      <alignment horizontal="center"/>
    </xf>
    <xf numFmtId="166" fontId="6" fillId="3" borderId="0" xfId="2" applyNumberFormat="1" applyFill="1" applyAlignment="1">
      <alignment horizontal="center"/>
    </xf>
    <xf numFmtId="10" fontId="0" fillId="3" borderId="0" xfId="3" applyNumberFormat="1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10" fontId="0" fillId="3" borderId="0" xfId="1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4">
    <cellStyle name="Normal" xfId="0" builtinId="0"/>
    <cellStyle name="Normal 2" xfId="2" xr:uid="{F16D3466-8875-AB43-BCA8-91C18F65ED9F}"/>
    <cellStyle name="Percent" xfId="1" builtinId="5"/>
    <cellStyle name="Percent 2" xfId="3" xr:uid="{5DE98DC6-0A21-5041-A3B6-4BADA2288C21}"/>
  </cellStyles>
  <dxfs count="13"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4</xdr:row>
      <xdr:rowOff>88900</xdr:rowOff>
    </xdr:from>
    <xdr:to>
      <xdr:col>2</xdr:col>
      <xdr:colOff>421081</xdr:colOff>
      <xdr:row>8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78C9A0-ADF3-D49A-93B7-7290AD66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901700"/>
          <a:ext cx="814781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10</xdr:row>
      <xdr:rowOff>25400</xdr:rowOff>
    </xdr:from>
    <xdr:to>
      <xdr:col>2</xdr:col>
      <xdr:colOff>431800</xdr:colOff>
      <xdr:row>14</xdr:row>
      <xdr:rowOff>15988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F94308-D0B7-6D94-177B-384DFEAC7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800" y="2057400"/>
          <a:ext cx="825500" cy="803388"/>
        </a:xfrm>
        <a:prstGeom prst="rect">
          <a:avLst/>
        </a:prstGeom>
      </xdr:spPr>
    </xdr:pic>
    <xdr:clientData/>
  </xdr:twoCellAnchor>
  <xdr:twoCellAnchor>
    <xdr:from>
      <xdr:col>2</xdr:col>
      <xdr:colOff>13691</xdr:colOff>
      <xdr:row>8</xdr:row>
      <xdr:rowOff>76200</xdr:rowOff>
    </xdr:from>
    <xdr:to>
      <xdr:col>2</xdr:col>
      <xdr:colOff>19050</xdr:colOff>
      <xdr:row>10</xdr:row>
      <xdr:rowOff>25400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C135797-C9E2-59DE-6775-66EA74533B29}"/>
            </a:ext>
          </a:extLst>
        </xdr:cNvPr>
        <xdr:cNvCxnSpPr>
          <a:stCxn id="3" idx="2"/>
          <a:endCxn id="4" idx="0"/>
        </xdr:cNvCxnSpPr>
      </xdr:nvCxnSpPr>
      <xdr:spPr>
        <a:xfrm>
          <a:off x="1220191" y="1701800"/>
          <a:ext cx="5359" cy="3556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820141</xdr:colOff>
      <xdr:row>14</xdr:row>
      <xdr:rowOff>0</xdr:rowOff>
    </xdr:from>
    <xdr:to>
      <xdr:col>2</xdr:col>
      <xdr:colOff>0</xdr:colOff>
      <xdr:row>15</xdr:row>
      <xdr:rowOff>127000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742C3C8-EE65-9142-BFD7-A2B06BB9AF94}"/>
            </a:ext>
          </a:extLst>
        </xdr:cNvPr>
        <xdr:cNvCxnSpPr/>
      </xdr:nvCxnSpPr>
      <xdr:spPr>
        <a:xfrm>
          <a:off x="1201141" y="28448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419100</xdr:colOff>
      <xdr:row>15</xdr:row>
      <xdr:rowOff>127000</xdr:rowOff>
    </xdr:from>
    <xdr:to>
      <xdr:col>2</xdr:col>
      <xdr:colOff>415721</xdr:colOff>
      <xdr:row>19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70E87E1-CFC9-55C6-1557-0B01A09F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" y="3175000"/>
          <a:ext cx="822121" cy="800100"/>
        </a:xfrm>
        <a:prstGeom prst="rect">
          <a:avLst/>
        </a:prstGeom>
      </xdr:spPr>
    </xdr:pic>
    <xdr:clientData/>
  </xdr:twoCellAnchor>
  <xdr:twoCellAnchor>
    <xdr:from>
      <xdr:col>2</xdr:col>
      <xdr:colOff>415721</xdr:colOff>
      <xdr:row>17</xdr:row>
      <xdr:rowOff>114300</xdr:rowOff>
    </xdr:from>
    <xdr:to>
      <xdr:col>3</xdr:col>
      <xdr:colOff>444500</xdr:colOff>
      <xdr:row>17</xdr:row>
      <xdr:rowOff>120650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344B79B1-7CE6-6346-8F83-095A44126AA0}"/>
            </a:ext>
          </a:extLst>
        </xdr:cNvPr>
        <xdr:cNvCxnSpPr>
          <a:stCxn id="9" idx="3"/>
          <a:endCxn id="15" idx="1"/>
        </xdr:cNvCxnSpPr>
      </xdr:nvCxnSpPr>
      <xdr:spPr>
        <a:xfrm flipV="1">
          <a:off x="1622221" y="3568700"/>
          <a:ext cx="854279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444500</xdr:colOff>
      <xdr:row>15</xdr:row>
      <xdr:rowOff>152400</xdr:rowOff>
    </xdr:from>
    <xdr:to>
      <xdr:col>4</xdr:col>
      <xdr:colOff>369116</xdr:colOff>
      <xdr:row>19</xdr:row>
      <xdr:rowOff>76200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F842850-3599-7AF1-D6A4-ABF734D52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0" y="3200400"/>
          <a:ext cx="750116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469900</xdr:colOff>
      <xdr:row>20</xdr:row>
      <xdr:rowOff>190500</xdr:rowOff>
    </xdr:from>
    <xdr:to>
      <xdr:col>4</xdr:col>
      <xdr:colOff>388224</xdr:colOff>
      <xdr:row>24</xdr:row>
      <xdr:rowOff>101600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BE617E8-62E9-E034-EAE0-04E756EA7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01900" y="4254500"/>
          <a:ext cx="743824" cy="723900"/>
        </a:xfrm>
        <a:prstGeom prst="rect">
          <a:avLst/>
        </a:prstGeom>
      </xdr:spPr>
    </xdr:pic>
    <xdr:clientData/>
  </xdr:twoCellAnchor>
  <xdr:twoCellAnchor>
    <xdr:from>
      <xdr:col>4</xdr:col>
      <xdr:colOff>12700</xdr:colOff>
      <xdr:row>19</xdr:row>
      <xdr:rowOff>76200</xdr:rowOff>
    </xdr:from>
    <xdr:to>
      <xdr:col>4</xdr:col>
      <xdr:colOff>18059</xdr:colOff>
      <xdr:row>21</xdr:row>
      <xdr:rowOff>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BBBB3B74-73DF-6844-A6A6-B8A9E4D22A1E}"/>
            </a:ext>
          </a:extLst>
        </xdr:cNvPr>
        <xdr:cNvCxnSpPr/>
      </xdr:nvCxnSpPr>
      <xdr:spPr>
        <a:xfrm>
          <a:off x="2870200" y="39370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431800</xdr:colOff>
      <xdr:row>26</xdr:row>
      <xdr:rowOff>38100</xdr:rowOff>
    </xdr:from>
    <xdr:to>
      <xdr:col>4</xdr:col>
      <xdr:colOff>415372</xdr:colOff>
      <xdr:row>30</xdr:row>
      <xdr:rowOff>12700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839F55E-2728-1ACB-900A-992A69E7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63800" y="5321300"/>
          <a:ext cx="809072" cy="7874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24</xdr:row>
      <xdr:rowOff>114300</xdr:rowOff>
    </xdr:from>
    <xdr:to>
      <xdr:col>4</xdr:col>
      <xdr:colOff>5359</xdr:colOff>
      <xdr:row>26</xdr:row>
      <xdr:rowOff>38100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9C0F2118-F346-7E4A-BFB9-2AA38FD95DD4}"/>
            </a:ext>
          </a:extLst>
        </xdr:cNvPr>
        <xdr:cNvCxnSpPr/>
      </xdr:nvCxnSpPr>
      <xdr:spPr>
        <a:xfrm>
          <a:off x="2857500" y="49911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406400</xdr:colOff>
      <xdr:row>28</xdr:row>
      <xdr:rowOff>0</xdr:rowOff>
    </xdr:from>
    <xdr:to>
      <xdr:col>5</xdr:col>
      <xdr:colOff>435179</xdr:colOff>
      <xdr:row>28</xdr:row>
      <xdr:rowOff>6350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8C083E3-5FDB-844A-B9A3-85637D422A3D}"/>
            </a:ext>
          </a:extLst>
        </xdr:cNvPr>
        <xdr:cNvCxnSpPr/>
      </xdr:nvCxnSpPr>
      <xdr:spPr>
        <a:xfrm flipV="1">
          <a:off x="3263900" y="5689600"/>
          <a:ext cx="854279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444500</xdr:colOff>
      <xdr:row>26</xdr:row>
      <xdr:rowOff>25400</xdr:rowOff>
    </xdr:from>
    <xdr:to>
      <xdr:col>6</xdr:col>
      <xdr:colOff>406400</xdr:colOff>
      <xdr:row>29</xdr:row>
      <xdr:rowOff>189013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C68E5BB-A55E-00E3-6EBA-A3A46F7FE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7500" y="5308600"/>
          <a:ext cx="787400" cy="773213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165100</xdr:rowOff>
    </xdr:from>
    <xdr:to>
      <xdr:col>6</xdr:col>
      <xdr:colOff>5359</xdr:colOff>
      <xdr:row>31</xdr:row>
      <xdr:rowOff>88900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4CF44DF-0D70-714D-A7D5-3D7A02BE6198}"/>
            </a:ext>
          </a:extLst>
        </xdr:cNvPr>
        <xdr:cNvCxnSpPr/>
      </xdr:nvCxnSpPr>
      <xdr:spPr>
        <a:xfrm>
          <a:off x="4508500" y="60579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457199</xdr:colOff>
      <xdr:row>31</xdr:row>
      <xdr:rowOff>88900</xdr:rowOff>
    </xdr:from>
    <xdr:to>
      <xdr:col>6</xdr:col>
      <xdr:colOff>388572</xdr:colOff>
      <xdr:row>35</xdr:row>
      <xdr:rowOff>12700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092848E-9181-99B9-D4C1-F708FE7D3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40199" y="6388100"/>
          <a:ext cx="756873" cy="7366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36</xdr:row>
      <xdr:rowOff>127000</xdr:rowOff>
    </xdr:from>
    <xdr:to>
      <xdr:col>6</xdr:col>
      <xdr:colOff>406400</xdr:colOff>
      <xdr:row>40</xdr:row>
      <xdr:rowOff>68149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D061BA2-BB15-49EB-245E-F083E3008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40200" y="7442200"/>
          <a:ext cx="774700" cy="753949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12700</xdr:rowOff>
    </xdr:from>
    <xdr:to>
      <xdr:col>6</xdr:col>
      <xdr:colOff>5359</xdr:colOff>
      <xdr:row>36</xdr:row>
      <xdr:rowOff>139700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38A9B4C-BB49-1B49-A610-24C5AF4931A8}"/>
            </a:ext>
          </a:extLst>
        </xdr:cNvPr>
        <xdr:cNvCxnSpPr/>
      </xdr:nvCxnSpPr>
      <xdr:spPr>
        <a:xfrm>
          <a:off x="4508500" y="71247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</xdr:colOff>
      <xdr:row>40</xdr:row>
      <xdr:rowOff>63500</xdr:rowOff>
    </xdr:from>
    <xdr:to>
      <xdr:col>6</xdr:col>
      <xdr:colOff>18059</xdr:colOff>
      <xdr:row>41</xdr:row>
      <xdr:rowOff>190500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2BF6E118-5DED-2E4F-8912-C67587C173F6}"/>
            </a:ext>
          </a:extLst>
        </xdr:cNvPr>
        <xdr:cNvCxnSpPr/>
      </xdr:nvCxnSpPr>
      <xdr:spPr>
        <a:xfrm>
          <a:off x="4521200" y="81915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444500</xdr:colOff>
      <xdr:row>42</xdr:row>
      <xdr:rowOff>0</xdr:rowOff>
    </xdr:from>
    <xdr:to>
      <xdr:col>6</xdr:col>
      <xdr:colOff>419100</xdr:colOff>
      <xdr:row>45</xdr:row>
      <xdr:rowOff>176084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8C3D026-9780-D56F-7260-0FB71344E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27500" y="8534400"/>
          <a:ext cx="800100" cy="785684"/>
        </a:xfrm>
        <a:prstGeom prst="rect">
          <a:avLst/>
        </a:prstGeom>
      </xdr:spPr>
    </xdr:pic>
    <xdr:clientData/>
  </xdr:twoCellAnchor>
  <xdr:twoCellAnchor editAs="oneCell">
    <xdr:from>
      <xdr:col>5</xdr:col>
      <xdr:colOff>469900</xdr:colOff>
      <xdr:row>47</xdr:row>
      <xdr:rowOff>101600</xdr:rowOff>
    </xdr:from>
    <xdr:to>
      <xdr:col>6</xdr:col>
      <xdr:colOff>420382</xdr:colOff>
      <xdr:row>51</xdr:row>
      <xdr:rowOff>50800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2596331-64AD-DDA2-9E34-D36A3C20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52900" y="9652000"/>
          <a:ext cx="775982" cy="762000"/>
        </a:xfrm>
        <a:prstGeom prst="rect">
          <a:avLst/>
        </a:prstGeom>
      </xdr:spPr>
    </xdr:pic>
    <xdr:clientData/>
  </xdr:twoCellAnchor>
  <xdr:twoCellAnchor>
    <xdr:from>
      <xdr:col>6</xdr:col>
      <xdr:colOff>12700</xdr:colOff>
      <xdr:row>45</xdr:row>
      <xdr:rowOff>177800</xdr:rowOff>
    </xdr:from>
    <xdr:to>
      <xdr:col>6</xdr:col>
      <xdr:colOff>18059</xdr:colOff>
      <xdr:row>47</xdr:row>
      <xdr:rowOff>101600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48E03FDE-45CE-3446-BC77-26B5CBF60EB4}"/>
            </a:ext>
          </a:extLst>
        </xdr:cNvPr>
        <xdr:cNvCxnSpPr/>
      </xdr:nvCxnSpPr>
      <xdr:spPr>
        <a:xfrm>
          <a:off x="4521200" y="93218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419100</xdr:colOff>
      <xdr:row>49</xdr:row>
      <xdr:rowOff>76200</xdr:rowOff>
    </xdr:from>
    <xdr:to>
      <xdr:col>7</xdr:col>
      <xdr:colOff>447879</xdr:colOff>
      <xdr:row>49</xdr:row>
      <xdr:rowOff>82550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6296E9F-F5F1-5947-94DA-9917CD7E3C54}"/>
            </a:ext>
          </a:extLst>
        </xdr:cNvPr>
        <xdr:cNvCxnSpPr/>
      </xdr:nvCxnSpPr>
      <xdr:spPr>
        <a:xfrm flipV="1">
          <a:off x="4927600" y="10033000"/>
          <a:ext cx="854279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444500</xdr:colOff>
      <xdr:row>47</xdr:row>
      <xdr:rowOff>101600</xdr:rowOff>
    </xdr:from>
    <xdr:to>
      <xdr:col>8</xdr:col>
      <xdr:colOff>407915</xdr:colOff>
      <xdr:row>51</xdr:row>
      <xdr:rowOff>63500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36C50C8-2DD7-0351-21C1-F0C8FA19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78500" y="9652000"/>
          <a:ext cx="788915" cy="7747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51</xdr:row>
      <xdr:rowOff>50800</xdr:rowOff>
    </xdr:from>
    <xdr:to>
      <xdr:col>8</xdr:col>
      <xdr:colOff>5359</xdr:colOff>
      <xdr:row>52</xdr:row>
      <xdr:rowOff>177800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EB43D88A-DBB0-FC4F-9D90-417C2E541E6F}"/>
            </a:ext>
          </a:extLst>
        </xdr:cNvPr>
        <xdr:cNvCxnSpPr/>
      </xdr:nvCxnSpPr>
      <xdr:spPr>
        <a:xfrm>
          <a:off x="6159500" y="104140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444500</xdr:colOff>
      <xdr:row>52</xdr:row>
      <xdr:rowOff>165100</xdr:rowOff>
    </xdr:from>
    <xdr:to>
      <xdr:col>8</xdr:col>
      <xdr:colOff>401972</xdr:colOff>
      <xdr:row>56</xdr:row>
      <xdr:rowOff>114300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A456D90-4AAC-F781-ED13-E4417AAC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78500" y="10731500"/>
          <a:ext cx="782972" cy="7620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56</xdr:row>
      <xdr:rowOff>101600</xdr:rowOff>
    </xdr:from>
    <xdr:to>
      <xdr:col>8</xdr:col>
      <xdr:colOff>5359</xdr:colOff>
      <xdr:row>58</xdr:row>
      <xdr:rowOff>25400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B8120618-E81D-8847-983E-3FEE01FC843C}"/>
            </a:ext>
          </a:extLst>
        </xdr:cNvPr>
        <xdr:cNvCxnSpPr/>
      </xdr:nvCxnSpPr>
      <xdr:spPr>
        <a:xfrm>
          <a:off x="6159500" y="114808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431800</xdr:colOff>
      <xdr:row>58</xdr:row>
      <xdr:rowOff>12700</xdr:rowOff>
    </xdr:from>
    <xdr:to>
      <xdr:col>8</xdr:col>
      <xdr:colOff>431800</xdr:colOff>
      <xdr:row>62</xdr:row>
      <xdr:rowOff>17963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8F8A691-2835-844A-95C4-1442C12CB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65800" y="11798300"/>
          <a:ext cx="825500" cy="818063"/>
        </a:xfrm>
        <a:prstGeom prst="rect">
          <a:avLst/>
        </a:prstGeom>
      </xdr:spPr>
    </xdr:pic>
    <xdr:clientData/>
  </xdr:twoCellAnchor>
  <xdr:twoCellAnchor editAs="oneCell">
    <xdr:from>
      <xdr:col>7</xdr:col>
      <xdr:colOff>431800</xdr:colOff>
      <xdr:row>63</xdr:row>
      <xdr:rowOff>114300</xdr:rowOff>
    </xdr:from>
    <xdr:to>
      <xdr:col>8</xdr:col>
      <xdr:colOff>415372</xdr:colOff>
      <xdr:row>67</xdr:row>
      <xdr:rowOff>88900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E817A0C-A233-A96B-9FE7-D838490E1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65800" y="12915900"/>
          <a:ext cx="809072" cy="787400"/>
        </a:xfrm>
        <a:prstGeom prst="rect">
          <a:avLst/>
        </a:prstGeom>
      </xdr:spPr>
    </xdr:pic>
    <xdr:clientData/>
  </xdr:twoCellAnchor>
  <xdr:twoCellAnchor>
    <xdr:from>
      <xdr:col>8</xdr:col>
      <xdr:colOff>12700</xdr:colOff>
      <xdr:row>61</xdr:row>
      <xdr:rowOff>190500</xdr:rowOff>
    </xdr:from>
    <xdr:to>
      <xdr:col>8</xdr:col>
      <xdr:colOff>18059</xdr:colOff>
      <xdr:row>63</xdr:row>
      <xdr:rowOff>114300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24BF7D33-61AE-C24D-8268-56E2154A0A1A}"/>
            </a:ext>
          </a:extLst>
        </xdr:cNvPr>
        <xdr:cNvCxnSpPr/>
      </xdr:nvCxnSpPr>
      <xdr:spPr>
        <a:xfrm>
          <a:off x="6172200" y="125857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431800</xdr:colOff>
      <xdr:row>68</xdr:row>
      <xdr:rowOff>152400</xdr:rowOff>
    </xdr:from>
    <xdr:to>
      <xdr:col>8</xdr:col>
      <xdr:colOff>402322</xdr:colOff>
      <xdr:row>72</xdr:row>
      <xdr:rowOff>114300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5E5EA4A-891D-C08C-0097-783D3B880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65800" y="13970000"/>
          <a:ext cx="796022" cy="7747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67</xdr:row>
      <xdr:rowOff>25400</xdr:rowOff>
    </xdr:from>
    <xdr:to>
      <xdr:col>8</xdr:col>
      <xdr:colOff>5359</xdr:colOff>
      <xdr:row>68</xdr:row>
      <xdr:rowOff>152400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62F420A8-B0B2-7D4B-BE7A-E3E3926BD1E3}"/>
            </a:ext>
          </a:extLst>
        </xdr:cNvPr>
        <xdr:cNvCxnSpPr/>
      </xdr:nvCxnSpPr>
      <xdr:spPr>
        <a:xfrm>
          <a:off x="6159500" y="136398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72</xdr:row>
      <xdr:rowOff>101600</xdr:rowOff>
    </xdr:from>
    <xdr:to>
      <xdr:col>8</xdr:col>
      <xdr:colOff>5359</xdr:colOff>
      <xdr:row>74</xdr:row>
      <xdr:rowOff>25400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3D8AA721-8F46-324F-9717-172A20A2A70F}"/>
            </a:ext>
          </a:extLst>
        </xdr:cNvPr>
        <xdr:cNvCxnSpPr/>
      </xdr:nvCxnSpPr>
      <xdr:spPr>
        <a:xfrm>
          <a:off x="6159500" y="147320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482600</xdr:colOff>
      <xdr:row>74</xdr:row>
      <xdr:rowOff>12700</xdr:rowOff>
    </xdr:from>
    <xdr:to>
      <xdr:col>8</xdr:col>
      <xdr:colOff>361775</xdr:colOff>
      <xdr:row>77</xdr:row>
      <xdr:rowOff>88900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13254C6-45B1-5583-D3AF-20A8F6180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816600" y="15049500"/>
          <a:ext cx="704675" cy="685800"/>
        </a:xfrm>
        <a:prstGeom prst="rect">
          <a:avLst/>
        </a:prstGeom>
      </xdr:spPr>
    </xdr:pic>
    <xdr:clientData/>
  </xdr:twoCellAnchor>
  <xdr:twoCellAnchor>
    <xdr:from>
      <xdr:col>8</xdr:col>
      <xdr:colOff>361775</xdr:colOff>
      <xdr:row>75</xdr:row>
      <xdr:rowOff>152400</xdr:rowOff>
    </xdr:from>
    <xdr:to>
      <xdr:col>9</xdr:col>
      <xdr:colOff>431800</xdr:colOff>
      <xdr:row>75</xdr:row>
      <xdr:rowOff>152400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6ECE6D73-F9CD-8244-89A1-4A4A788E6072}"/>
            </a:ext>
          </a:extLst>
        </xdr:cNvPr>
        <xdr:cNvCxnSpPr>
          <a:stCxn id="44" idx="3"/>
          <a:endCxn id="46" idx="1"/>
        </xdr:cNvCxnSpPr>
      </xdr:nvCxnSpPr>
      <xdr:spPr>
        <a:xfrm>
          <a:off x="6521275" y="15392400"/>
          <a:ext cx="89552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431800</xdr:colOff>
      <xdr:row>73</xdr:row>
      <xdr:rowOff>165100</xdr:rowOff>
    </xdr:from>
    <xdr:to>
      <xdr:col>10</xdr:col>
      <xdr:colOff>408148</xdr:colOff>
      <xdr:row>77</xdr:row>
      <xdr:rowOff>139700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A5521AA-771B-13C5-F55C-0D2B6F83C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16800" y="14998700"/>
          <a:ext cx="801848" cy="787400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79</xdr:row>
      <xdr:rowOff>25400</xdr:rowOff>
    </xdr:from>
    <xdr:to>
      <xdr:col>10</xdr:col>
      <xdr:colOff>406400</xdr:colOff>
      <xdr:row>82</xdr:row>
      <xdr:rowOff>189013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C3D30FE-A535-4102-69A9-91292A591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29500" y="16078200"/>
          <a:ext cx="787400" cy="773213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77</xdr:row>
      <xdr:rowOff>101600</xdr:rowOff>
    </xdr:from>
    <xdr:to>
      <xdr:col>10</xdr:col>
      <xdr:colOff>5359</xdr:colOff>
      <xdr:row>79</xdr:row>
      <xdr:rowOff>25400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92852B96-2697-494E-8FA2-06BD777FDFEB}"/>
            </a:ext>
          </a:extLst>
        </xdr:cNvPr>
        <xdr:cNvCxnSpPr/>
      </xdr:nvCxnSpPr>
      <xdr:spPr>
        <a:xfrm>
          <a:off x="7810500" y="157480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812800</xdr:colOff>
      <xdr:row>82</xdr:row>
      <xdr:rowOff>152400</xdr:rowOff>
    </xdr:from>
    <xdr:to>
      <xdr:col>9</xdr:col>
      <xdr:colOff>818159</xdr:colOff>
      <xdr:row>84</xdr:row>
      <xdr:rowOff>76200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B23317E6-4CA7-E84E-AD20-FEED894AC312}"/>
            </a:ext>
          </a:extLst>
        </xdr:cNvPr>
        <xdr:cNvCxnSpPr/>
      </xdr:nvCxnSpPr>
      <xdr:spPr>
        <a:xfrm>
          <a:off x="7797800" y="168148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406399</xdr:colOff>
      <xdr:row>84</xdr:row>
      <xdr:rowOff>76200</xdr:rowOff>
    </xdr:from>
    <xdr:to>
      <xdr:col>10</xdr:col>
      <xdr:colOff>420358</xdr:colOff>
      <xdr:row>88</xdr:row>
      <xdr:rowOff>50800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5C7DC86-E954-5209-F708-BCF91F6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391399" y="17145000"/>
          <a:ext cx="839459" cy="787400"/>
        </a:xfrm>
        <a:prstGeom prst="rect">
          <a:avLst/>
        </a:prstGeom>
      </xdr:spPr>
    </xdr:pic>
    <xdr:clientData/>
  </xdr:twoCellAnchor>
  <xdr:twoCellAnchor editAs="oneCell">
    <xdr:from>
      <xdr:col>9</xdr:col>
      <xdr:colOff>406400</xdr:colOff>
      <xdr:row>89</xdr:row>
      <xdr:rowOff>177800</xdr:rowOff>
    </xdr:from>
    <xdr:to>
      <xdr:col>10</xdr:col>
      <xdr:colOff>447439</xdr:colOff>
      <xdr:row>93</xdr:row>
      <xdr:rowOff>177800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82257BB-B7EB-EF42-A5C3-2E5032D0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391400" y="18262600"/>
          <a:ext cx="866539" cy="8128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88</xdr:row>
      <xdr:rowOff>25400</xdr:rowOff>
    </xdr:from>
    <xdr:to>
      <xdr:col>10</xdr:col>
      <xdr:colOff>5359</xdr:colOff>
      <xdr:row>89</xdr:row>
      <xdr:rowOff>152400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C65D6FA2-E8C4-C947-927F-49BE4033DBC3}"/>
            </a:ext>
          </a:extLst>
        </xdr:cNvPr>
        <xdr:cNvCxnSpPr/>
      </xdr:nvCxnSpPr>
      <xdr:spPr>
        <a:xfrm>
          <a:off x="7810500" y="17907000"/>
          <a:ext cx="5359" cy="330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347980</xdr:colOff>
      <xdr:row>12</xdr:row>
      <xdr:rowOff>158750</xdr:rowOff>
    </xdr:to>
    <xdr:grpSp>
      <xdr:nvGrpSpPr>
        <xdr:cNvPr id="2" name="Canvas 433">
          <a:extLst>
            <a:ext uri="{FF2B5EF4-FFF2-40B4-BE49-F238E27FC236}">
              <a16:creationId xmlns:a16="http://schemas.microsoft.com/office/drawing/2014/main" id="{E1513FBC-80B1-31EF-E5BB-2C66D8BD9643}"/>
            </a:ext>
          </a:extLst>
        </xdr:cNvPr>
        <xdr:cNvGrpSpPr/>
      </xdr:nvGrpSpPr>
      <xdr:grpSpPr>
        <a:xfrm>
          <a:off x="829235" y="0"/>
          <a:ext cx="3664921" cy="2579221"/>
          <a:chOff x="0" y="0"/>
          <a:chExt cx="3649980" cy="259715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D956A97A-8D20-7466-A50B-1E9C8A44279A}"/>
              </a:ext>
            </a:extLst>
          </xdr:cNvPr>
          <xdr:cNvSpPr/>
        </xdr:nvSpPr>
        <xdr:spPr>
          <a:xfrm>
            <a:off x="0" y="0"/>
            <a:ext cx="3649980" cy="2597150"/>
          </a:xfrm>
          <a:prstGeom prst="rect">
            <a:avLst/>
          </a:prstGeom>
          <a:noFill/>
          <a:ln>
            <a:noFill/>
          </a:ln>
        </xdr:spPr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83237FDB-7D60-AFBD-3D9A-324ECAA1E9CD}"/>
              </a:ext>
            </a:extLst>
          </xdr:cNvPr>
          <xdr:cNvGrpSpPr>
            <a:grpSpLocks/>
          </xdr:cNvGrpSpPr>
        </xdr:nvGrpSpPr>
        <xdr:grpSpPr bwMode="auto">
          <a:xfrm>
            <a:off x="3230880" y="1321435"/>
            <a:ext cx="403860" cy="407670"/>
            <a:chOff x="5088" y="2081"/>
            <a:chExt cx="636" cy="642"/>
          </a:xfrm>
        </xdr:grpSpPr>
        <xdr:sp macro="" textlink="">
          <xdr:nvSpPr>
            <xdr:cNvPr id="57" name="Oval 56">
              <a:extLst>
                <a:ext uri="{FF2B5EF4-FFF2-40B4-BE49-F238E27FC236}">
                  <a16:creationId xmlns:a16="http://schemas.microsoft.com/office/drawing/2014/main" id="{AB6E1625-2B67-1FA3-D4E3-D6504F74E1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88" y="2081"/>
              <a:ext cx="636" cy="642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58" name="Oval 57">
              <a:extLst>
                <a:ext uri="{FF2B5EF4-FFF2-40B4-BE49-F238E27FC236}">
                  <a16:creationId xmlns:a16="http://schemas.microsoft.com/office/drawing/2014/main" id="{B13AC6F7-F344-75C0-41C8-EA13B940D08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88" y="2081"/>
              <a:ext cx="636" cy="642"/>
            </a:xfrm>
            <a:prstGeom prst="ellipse">
              <a:avLst/>
            </a:prstGeom>
            <a:noFill/>
            <a:ln w="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39172ED-44A9-CF40-4278-3876E73D083D}"/>
              </a:ext>
            </a:extLst>
          </xdr:cNvPr>
          <xdr:cNvSpPr>
            <a:spLocks noChangeArrowheads="1"/>
          </xdr:cNvSpPr>
        </xdr:nvSpPr>
        <xdr:spPr bwMode="auto">
          <a:xfrm>
            <a:off x="3411855" y="1441450"/>
            <a:ext cx="46355" cy="1898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3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I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2EF980E7-6D92-4369-6928-4FACDD8E0878}"/>
              </a:ext>
            </a:extLst>
          </xdr:cNvPr>
          <xdr:cNvGrpSpPr>
            <a:grpSpLocks/>
          </xdr:cNvGrpSpPr>
        </xdr:nvGrpSpPr>
        <xdr:grpSpPr bwMode="auto">
          <a:xfrm>
            <a:off x="2289810" y="1974215"/>
            <a:ext cx="403225" cy="407670"/>
            <a:chOff x="3606" y="3109"/>
            <a:chExt cx="635" cy="642"/>
          </a:xfrm>
        </xdr:grpSpPr>
        <xdr:sp macro="" textlink="">
          <xdr:nvSpPr>
            <xdr:cNvPr id="55" name="Oval 54">
              <a:extLst>
                <a:ext uri="{FF2B5EF4-FFF2-40B4-BE49-F238E27FC236}">
                  <a16:creationId xmlns:a16="http://schemas.microsoft.com/office/drawing/2014/main" id="{1BC062F5-528B-31F5-2E17-A5E1FE5A7FA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06" y="3109"/>
              <a:ext cx="635" cy="642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56" name="Oval 55">
              <a:extLst>
                <a:ext uri="{FF2B5EF4-FFF2-40B4-BE49-F238E27FC236}">
                  <a16:creationId xmlns:a16="http://schemas.microsoft.com/office/drawing/2014/main" id="{25F738FE-1772-0E45-E13A-0487E95E1E2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06" y="3109"/>
              <a:ext cx="635" cy="642"/>
            </a:xfrm>
            <a:prstGeom prst="ellipse">
              <a:avLst/>
            </a:prstGeom>
            <a:noFill/>
            <a:ln w="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446DEF22-3AE9-9D65-6300-EEF23626E136}"/>
              </a:ext>
            </a:extLst>
          </xdr:cNvPr>
          <xdr:cNvSpPr>
            <a:spLocks noChangeArrowheads="1"/>
          </xdr:cNvSpPr>
        </xdr:nvSpPr>
        <xdr:spPr bwMode="auto">
          <a:xfrm>
            <a:off x="2435860" y="2094230"/>
            <a:ext cx="119380" cy="1898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3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H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AABEE9D8-34A9-A087-0349-F47A89DDA634}"/>
              </a:ext>
            </a:extLst>
          </xdr:cNvPr>
          <xdr:cNvGrpSpPr>
            <a:grpSpLocks/>
          </xdr:cNvGrpSpPr>
        </xdr:nvGrpSpPr>
        <xdr:grpSpPr bwMode="auto">
          <a:xfrm>
            <a:off x="1482725" y="1974215"/>
            <a:ext cx="403225" cy="407670"/>
            <a:chOff x="2335" y="3109"/>
            <a:chExt cx="635" cy="642"/>
          </a:xfrm>
        </xdr:grpSpPr>
        <xdr:sp macro="" textlink="">
          <xdr:nvSpPr>
            <xdr:cNvPr id="53" name="Oval 52">
              <a:extLst>
                <a:ext uri="{FF2B5EF4-FFF2-40B4-BE49-F238E27FC236}">
                  <a16:creationId xmlns:a16="http://schemas.microsoft.com/office/drawing/2014/main" id="{5F0D7892-A216-A431-F81C-CED87B34401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35" y="3109"/>
              <a:ext cx="635" cy="642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54" name="Oval 53">
              <a:extLst>
                <a:ext uri="{FF2B5EF4-FFF2-40B4-BE49-F238E27FC236}">
                  <a16:creationId xmlns:a16="http://schemas.microsoft.com/office/drawing/2014/main" id="{B7F9553B-D305-F3FA-8240-C8D5F615A7A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35" y="3109"/>
              <a:ext cx="635" cy="642"/>
            </a:xfrm>
            <a:prstGeom prst="ellipse">
              <a:avLst/>
            </a:prstGeom>
            <a:noFill/>
            <a:ln w="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9A94B9BD-CC6E-D29C-1F3B-07951FCB4450}"/>
              </a:ext>
            </a:extLst>
          </xdr:cNvPr>
          <xdr:cNvSpPr>
            <a:spLocks noChangeArrowheads="1"/>
          </xdr:cNvSpPr>
        </xdr:nvSpPr>
        <xdr:spPr bwMode="auto">
          <a:xfrm>
            <a:off x="1624330" y="2094230"/>
            <a:ext cx="128905" cy="1898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3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G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68E82AC1-E80C-A249-D657-2DA8E2839B37}"/>
              </a:ext>
            </a:extLst>
          </xdr:cNvPr>
          <xdr:cNvGrpSpPr>
            <a:grpSpLocks/>
          </xdr:cNvGrpSpPr>
        </xdr:nvGrpSpPr>
        <xdr:grpSpPr bwMode="auto">
          <a:xfrm>
            <a:off x="675640" y="1974215"/>
            <a:ext cx="403860" cy="407670"/>
            <a:chOff x="1064" y="3109"/>
            <a:chExt cx="636" cy="642"/>
          </a:xfrm>
        </xdr:grpSpPr>
        <xdr:sp macro="" textlink="">
          <xdr:nvSpPr>
            <xdr:cNvPr id="51" name="Oval 50">
              <a:extLst>
                <a:ext uri="{FF2B5EF4-FFF2-40B4-BE49-F238E27FC236}">
                  <a16:creationId xmlns:a16="http://schemas.microsoft.com/office/drawing/2014/main" id="{BD187450-A625-4FDE-D8C4-5CEADF53418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64" y="3109"/>
              <a:ext cx="636" cy="642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52" name="Oval 51">
              <a:extLst>
                <a:ext uri="{FF2B5EF4-FFF2-40B4-BE49-F238E27FC236}">
                  <a16:creationId xmlns:a16="http://schemas.microsoft.com/office/drawing/2014/main" id="{7E9D1475-D56D-AD0B-AEEA-471149E7C33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64" y="3109"/>
              <a:ext cx="636" cy="642"/>
            </a:xfrm>
            <a:prstGeom prst="ellipse">
              <a:avLst/>
            </a:prstGeom>
            <a:noFill/>
            <a:ln w="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E758BC6F-5176-6D0A-04E2-0EAFE10111EF}"/>
              </a:ext>
            </a:extLst>
          </xdr:cNvPr>
          <xdr:cNvSpPr>
            <a:spLocks noChangeArrowheads="1"/>
          </xdr:cNvSpPr>
        </xdr:nvSpPr>
        <xdr:spPr bwMode="auto">
          <a:xfrm>
            <a:off x="831215" y="2094230"/>
            <a:ext cx="100965" cy="1898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3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F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8746947A-5CB1-478D-1624-519F73A2DC0E}"/>
              </a:ext>
            </a:extLst>
          </xdr:cNvPr>
          <xdr:cNvGrpSpPr>
            <a:grpSpLocks/>
          </xdr:cNvGrpSpPr>
        </xdr:nvGrpSpPr>
        <xdr:grpSpPr bwMode="auto">
          <a:xfrm>
            <a:off x="2289810" y="614680"/>
            <a:ext cx="403225" cy="408305"/>
            <a:chOff x="3606" y="968"/>
            <a:chExt cx="635" cy="643"/>
          </a:xfrm>
        </xdr:grpSpPr>
        <xdr:sp macro="" textlink="">
          <xdr:nvSpPr>
            <xdr:cNvPr id="49" name="Oval 48">
              <a:extLst>
                <a:ext uri="{FF2B5EF4-FFF2-40B4-BE49-F238E27FC236}">
                  <a16:creationId xmlns:a16="http://schemas.microsoft.com/office/drawing/2014/main" id="{840F0BDD-0832-8341-F2D4-144D01598E2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06" y="968"/>
              <a:ext cx="635" cy="643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50" name="Oval 49">
              <a:extLst>
                <a:ext uri="{FF2B5EF4-FFF2-40B4-BE49-F238E27FC236}">
                  <a16:creationId xmlns:a16="http://schemas.microsoft.com/office/drawing/2014/main" id="{74C29350-63EE-34FE-E4DC-C5574ECC5EB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06" y="968"/>
              <a:ext cx="635" cy="642"/>
            </a:xfrm>
            <a:prstGeom prst="ellipse">
              <a:avLst/>
            </a:prstGeom>
            <a:noFill/>
            <a:ln w="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D56370C9-2F46-AFF6-2396-CE4CD7147907}"/>
              </a:ext>
            </a:extLst>
          </xdr:cNvPr>
          <xdr:cNvSpPr>
            <a:spLocks noChangeArrowheads="1"/>
          </xdr:cNvSpPr>
        </xdr:nvSpPr>
        <xdr:spPr bwMode="auto">
          <a:xfrm>
            <a:off x="2439670" y="735330"/>
            <a:ext cx="110490" cy="1898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3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CD287DF5-DCE0-A7D4-6813-E8DDD12DFA36}"/>
              </a:ext>
            </a:extLst>
          </xdr:cNvPr>
          <xdr:cNvGrpSpPr>
            <a:grpSpLocks/>
          </xdr:cNvGrpSpPr>
        </xdr:nvGrpSpPr>
        <xdr:grpSpPr bwMode="auto">
          <a:xfrm>
            <a:off x="1482725" y="1022350"/>
            <a:ext cx="403225" cy="408305"/>
            <a:chOff x="2335" y="1610"/>
            <a:chExt cx="635" cy="643"/>
          </a:xfrm>
        </xdr:grpSpPr>
        <xdr:sp macro="" textlink="">
          <xdr:nvSpPr>
            <xdr:cNvPr id="47" name="Oval 46">
              <a:extLst>
                <a:ext uri="{FF2B5EF4-FFF2-40B4-BE49-F238E27FC236}">
                  <a16:creationId xmlns:a16="http://schemas.microsoft.com/office/drawing/2014/main" id="{A21DD38E-E7C0-CBDD-B7E9-D868352CF4C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35" y="1611"/>
              <a:ext cx="635" cy="642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48" name="Oval 47">
              <a:extLst>
                <a:ext uri="{FF2B5EF4-FFF2-40B4-BE49-F238E27FC236}">
                  <a16:creationId xmlns:a16="http://schemas.microsoft.com/office/drawing/2014/main" id="{00ABBE07-0CE1-38CA-E317-43796874772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35" y="1610"/>
              <a:ext cx="635" cy="643"/>
            </a:xfrm>
            <a:prstGeom prst="ellipse">
              <a:avLst/>
            </a:prstGeom>
            <a:noFill/>
            <a:ln w="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821BBA74-8CC0-ED7E-46F5-6F8644E9827E}"/>
              </a:ext>
            </a:extLst>
          </xdr:cNvPr>
          <xdr:cNvSpPr>
            <a:spLocks noChangeArrowheads="1"/>
          </xdr:cNvSpPr>
        </xdr:nvSpPr>
        <xdr:spPr bwMode="auto">
          <a:xfrm>
            <a:off x="1628775" y="1143000"/>
            <a:ext cx="119380" cy="1898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3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CB731A61-8CA1-8C60-8678-A407A4F136C3}"/>
              </a:ext>
            </a:extLst>
          </xdr:cNvPr>
          <xdr:cNvGrpSpPr>
            <a:grpSpLocks/>
          </xdr:cNvGrpSpPr>
        </xdr:nvGrpSpPr>
        <xdr:grpSpPr bwMode="auto">
          <a:xfrm>
            <a:off x="1482725" y="3175"/>
            <a:ext cx="403225" cy="407670"/>
            <a:chOff x="2335" y="5"/>
            <a:chExt cx="635" cy="642"/>
          </a:xfrm>
        </xdr:grpSpPr>
        <xdr:sp macro="" textlink="">
          <xdr:nvSpPr>
            <xdr:cNvPr id="45" name="Oval 44">
              <a:extLst>
                <a:ext uri="{FF2B5EF4-FFF2-40B4-BE49-F238E27FC236}">
                  <a16:creationId xmlns:a16="http://schemas.microsoft.com/office/drawing/2014/main" id="{F24F9228-C699-A485-5EF7-C19C0FD2C4B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35" y="5"/>
              <a:ext cx="635" cy="642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46" name="Oval 45">
              <a:extLst>
                <a:ext uri="{FF2B5EF4-FFF2-40B4-BE49-F238E27FC236}">
                  <a16:creationId xmlns:a16="http://schemas.microsoft.com/office/drawing/2014/main" id="{2065FF6A-2EF4-EB66-3863-EE29308B34E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35" y="5"/>
              <a:ext cx="635" cy="642"/>
            </a:xfrm>
            <a:prstGeom prst="ellipse">
              <a:avLst/>
            </a:prstGeom>
            <a:noFill/>
            <a:ln w="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50020BB-98EB-7A30-8632-164616DDF77B}"/>
              </a:ext>
            </a:extLst>
          </xdr:cNvPr>
          <xdr:cNvSpPr>
            <a:spLocks noChangeArrowheads="1"/>
          </xdr:cNvSpPr>
        </xdr:nvSpPr>
        <xdr:spPr bwMode="auto">
          <a:xfrm>
            <a:off x="1628775" y="123190"/>
            <a:ext cx="119380" cy="1898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3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CBD09C43-0ABC-5DA0-243D-CD61A5D3DBC0}"/>
              </a:ext>
            </a:extLst>
          </xdr:cNvPr>
          <xdr:cNvGrpSpPr>
            <a:grpSpLocks/>
          </xdr:cNvGrpSpPr>
        </xdr:nvGrpSpPr>
        <xdr:grpSpPr bwMode="auto">
          <a:xfrm>
            <a:off x="675640" y="614680"/>
            <a:ext cx="403860" cy="408305"/>
            <a:chOff x="1064" y="968"/>
            <a:chExt cx="636" cy="643"/>
          </a:xfrm>
        </xdr:grpSpPr>
        <xdr:sp macro="" textlink="">
          <xdr:nvSpPr>
            <xdr:cNvPr id="43" name="Oval 42">
              <a:extLst>
                <a:ext uri="{FF2B5EF4-FFF2-40B4-BE49-F238E27FC236}">
                  <a16:creationId xmlns:a16="http://schemas.microsoft.com/office/drawing/2014/main" id="{4E8B0278-2F66-0604-4A45-3930E479DEA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64" y="968"/>
              <a:ext cx="636" cy="643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44" name="Oval 43">
              <a:extLst>
                <a:ext uri="{FF2B5EF4-FFF2-40B4-BE49-F238E27FC236}">
                  <a16:creationId xmlns:a16="http://schemas.microsoft.com/office/drawing/2014/main" id="{2BB8EDB7-DFC1-0C84-5405-959371C2F1E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64" y="968"/>
              <a:ext cx="636" cy="642"/>
            </a:xfrm>
            <a:prstGeom prst="ellipse">
              <a:avLst/>
            </a:prstGeom>
            <a:noFill/>
            <a:ln w="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7DECE629-1917-BAE4-BD89-8B739928A519}"/>
              </a:ext>
            </a:extLst>
          </xdr:cNvPr>
          <xdr:cNvSpPr>
            <a:spLocks noChangeArrowheads="1"/>
          </xdr:cNvSpPr>
        </xdr:nvSpPr>
        <xdr:spPr bwMode="auto">
          <a:xfrm>
            <a:off x="825500" y="735330"/>
            <a:ext cx="110490" cy="1898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3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B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CAF762E3-AE30-B773-A34C-FB8CCB293A2F}"/>
              </a:ext>
            </a:extLst>
          </xdr:cNvPr>
          <xdr:cNvGrpSpPr>
            <a:grpSpLocks/>
          </xdr:cNvGrpSpPr>
        </xdr:nvGrpSpPr>
        <xdr:grpSpPr bwMode="auto">
          <a:xfrm>
            <a:off x="3175" y="1158240"/>
            <a:ext cx="403860" cy="408305"/>
            <a:chOff x="5" y="1824"/>
            <a:chExt cx="636" cy="643"/>
          </a:xfrm>
        </xdr:grpSpPr>
        <xdr:sp macro="" textlink="">
          <xdr:nvSpPr>
            <xdr:cNvPr id="41" name="Oval 40">
              <a:extLst>
                <a:ext uri="{FF2B5EF4-FFF2-40B4-BE49-F238E27FC236}">
                  <a16:creationId xmlns:a16="http://schemas.microsoft.com/office/drawing/2014/main" id="{3FE51091-D782-8DEB-9527-975AE607397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" y="1825"/>
              <a:ext cx="636" cy="642"/>
            </a:xfrm>
            <a:prstGeom prst="ellipse">
              <a:avLst/>
            </a:prstGeom>
            <a:solidFill>
              <a:srgbClr val="FFFFFF"/>
            </a:solidFill>
            <a:ln w="0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42" name="Oval 41">
              <a:extLst>
                <a:ext uri="{FF2B5EF4-FFF2-40B4-BE49-F238E27FC236}">
                  <a16:creationId xmlns:a16="http://schemas.microsoft.com/office/drawing/2014/main" id="{D83760C0-65CE-281E-8737-16917651955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" y="1824"/>
              <a:ext cx="636" cy="643"/>
            </a:xfrm>
            <a:prstGeom prst="ellipse">
              <a:avLst/>
            </a:prstGeom>
            <a:noFill/>
            <a:ln w="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B33A8063-3EFD-D2F0-5E8F-0A38FAC04B50}"/>
              </a:ext>
            </a:extLst>
          </xdr:cNvPr>
          <xdr:cNvSpPr>
            <a:spLocks noChangeArrowheads="1"/>
          </xdr:cNvSpPr>
        </xdr:nvSpPr>
        <xdr:spPr bwMode="auto">
          <a:xfrm>
            <a:off x="153035" y="1278890"/>
            <a:ext cx="110490" cy="1898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3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2" name="Freeform 21">
            <a:extLst>
              <a:ext uri="{FF2B5EF4-FFF2-40B4-BE49-F238E27FC236}">
                <a16:creationId xmlns:a16="http://schemas.microsoft.com/office/drawing/2014/main" id="{C2D53314-CDB3-BBCF-2D22-DACD73122AB2}"/>
              </a:ext>
            </a:extLst>
          </xdr:cNvPr>
          <xdr:cNvSpPr>
            <a:spLocks noEditPoints="1"/>
          </xdr:cNvSpPr>
        </xdr:nvSpPr>
        <xdr:spPr bwMode="auto">
          <a:xfrm>
            <a:off x="344805" y="963295"/>
            <a:ext cx="389890" cy="259715"/>
          </a:xfrm>
          <a:custGeom>
            <a:avLst/>
            <a:gdLst>
              <a:gd name="T0" fmla="*/ 0 w 614"/>
              <a:gd name="T1" fmla="*/ 394 h 409"/>
              <a:gd name="T2" fmla="*/ 535 w 614"/>
              <a:gd name="T3" fmla="*/ 41 h 409"/>
              <a:gd name="T4" fmla="*/ 545 w 614"/>
              <a:gd name="T5" fmla="*/ 56 h 409"/>
              <a:gd name="T6" fmla="*/ 10 w 614"/>
              <a:gd name="T7" fmla="*/ 409 h 409"/>
              <a:gd name="T8" fmla="*/ 0 w 614"/>
              <a:gd name="T9" fmla="*/ 394 h 409"/>
              <a:gd name="T10" fmla="*/ 496 w 614"/>
              <a:gd name="T11" fmla="*/ 13 h 409"/>
              <a:gd name="T12" fmla="*/ 614 w 614"/>
              <a:gd name="T13" fmla="*/ 0 h 409"/>
              <a:gd name="T14" fmla="*/ 554 w 614"/>
              <a:gd name="T15" fmla="*/ 103 h 409"/>
              <a:gd name="T16" fmla="*/ 496 w 614"/>
              <a:gd name="T17" fmla="*/ 13 h 4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14" h="409">
                <a:moveTo>
                  <a:pt x="0" y="394"/>
                </a:moveTo>
                <a:lnTo>
                  <a:pt x="535" y="41"/>
                </a:lnTo>
                <a:lnTo>
                  <a:pt x="545" y="56"/>
                </a:lnTo>
                <a:lnTo>
                  <a:pt x="10" y="409"/>
                </a:lnTo>
                <a:lnTo>
                  <a:pt x="0" y="394"/>
                </a:lnTo>
                <a:close/>
                <a:moveTo>
                  <a:pt x="496" y="13"/>
                </a:moveTo>
                <a:lnTo>
                  <a:pt x="614" y="0"/>
                </a:lnTo>
                <a:lnTo>
                  <a:pt x="554" y="103"/>
                </a:lnTo>
                <a:lnTo>
                  <a:pt x="496" y="13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3" name="Freeform 22">
            <a:extLst>
              <a:ext uri="{FF2B5EF4-FFF2-40B4-BE49-F238E27FC236}">
                <a16:creationId xmlns:a16="http://schemas.microsoft.com/office/drawing/2014/main" id="{7583AA34-16A6-3F43-BB5E-74F79C7FE197}"/>
              </a:ext>
            </a:extLst>
          </xdr:cNvPr>
          <xdr:cNvSpPr>
            <a:spLocks noEditPoints="1"/>
          </xdr:cNvSpPr>
        </xdr:nvSpPr>
        <xdr:spPr bwMode="auto">
          <a:xfrm>
            <a:off x="343535" y="1503680"/>
            <a:ext cx="391160" cy="529590"/>
          </a:xfrm>
          <a:custGeom>
            <a:avLst/>
            <a:gdLst>
              <a:gd name="T0" fmla="*/ 14 w 616"/>
              <a:gd name="T1" fmla="*/ 0 h 834"/>
              <a:gd name="T2" fmla="*/ 571 w 616"/>
              <a:gd name="T3" fmla="*/ 757 h 834"/>
              <a:gd name="T4" fmla="*/ 556 w 616"/>
              <a:gd name="T5" fmla="*/ 768 h 834"/>
              <a:gd name="T6" fmla="*/ 0 w 616"/>
              <a:gd name="T7" fmla="*/ 10 h 834"/>
              <a:gd name="T8" fmla="*/ 14 w 616"/>
              <a:gd name="T9" fmla="*/ 0 h 834"/>
              <a:gd name="T10" fmla="*/ 596 w 616"/>
              <a:gd name="T11" fmla="*/ 717 h 834"/>
              <a:gd name="T12" fmla="*/ 616 w 616"/>
              <a:gd name="T13" fmla="*/ 834 h 834"/>
              <a:gd name="T14" fmla="*/ 511 w 616"/>
              <a:gd name="T15" fmla="*/ 780 h 834"/>
              <a:gd name="T16" fmla="*/ 596 w 616"/>
              <a:gd name="T17" fmla="*/ 717 h 8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16" h="834">
                <a:moveTo>
                  <a:pt x="14" y="0"/>
                </a:moveTo>
                <a:lnTo>
                  <a:pt x="571" y="757"/>
                </a:lnTo>
                <a:lnTo>
                  <a:pt x="556" y="768"/>
                </a:lnTo>
                <a:lnTo>
                  <a:pt x="0" y="10"/>
                </a:lnTo>
                <a:lnTo>
                  <a:pt x="14" y="0"/>
                </a:lnTo>
                <a:close/>
                <a:moveTo>
                  <a:pt x="596" y="717"/>
                </a:moveTo>
                <a:lnTo>
                  <a:pt x="616" y="834"/>
                </a:lnTo>
                <a:lnTo>
                  <a:pt x="511" y="780"/>
                </a:lnTo>
                <a:lnTo>
                  <a:pt x="596" y="717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4" name="Freeform 23">
            <a:extLst>
              <a:ext uri="{FF2B5EF4-FFF2-40B4-BE49-F238E27FC236}">
                <a16:creationId xmlns:a16="http://schemas.microsoft.com/office/drawing/2014/main" id="{7221B2CE-B6DC-A123-C15A-35C90D27E2F3}"/>
              </a:ext>
            </a:extLst>
          </xdr:cNvPr>
          <xdr:cNvSpPr>
            <a:spLocks noEditPoints="1"/>
          </xdr:cNvSpPr>
        </xdr:nvSpPr>
        <xdr:spPr bwMode="auto">
          <a:xfrm>
            <a:off x="1075055" y="351790"/>
            <a:ext cx="466725" cy="471170"/>
          </a:xfrm>
          <a:custGeom>
            <a:avLst/>
            <a:gdLst>
              <a:gd name="T0" fmla="*/ 0 w 735"/>
              <a:gd name="T1" fmla="*/ 729 h 742"/>
              <a:gd name="T2" fmla="*/ 666 w 735"/>
              <a:gd name="T3" fmla="*/ 57 h 742"/>
              <a:gd name="T4" fmla="*/ 679 w 735"/>
              <a:gd name="T5" fmla="*/ 69 h 742"/>
              <a:gd name="T6" fmla="*/ 13 w 735"/>
              <a:gd name="T7" fmla="*/ 742 h 742"/>
              <a:gd name="T8" fmla="*/ 0 w 735"/>
              <a:gd name="T9" fmla="*/ 729 h 742"/>
              <a:gd name="T10" fmla="*/ 622 w 735"/>
              <a:gd name="T11" fmla="*/ 38 h 742"/>
              <a:gd name="T12" fmla="*/ 735 w 735"/>
              <a:gd name="T13" fmla="*/ 0 h 742"/>
              <a:gd name="T14" fmla="*/ 697 w 735"/>
              <a:gd name="T15" fmla="*/ 113 h 742"/>
              <a:gd name="T16" fmla="*/ 622 w 735"/>
              <a:gd name="T17" fmla="*/ 38 h 7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35" h="742">
                <a:moveTo>
                  <a:pt x="0" y="729"/>
                </a:moveTo>
                <a:lnTo>
                  <a:pt x="666" y="57"/>
                </a:lnTo>
                <a:lnTo>
                  <a:pt x="679" y="69"/>
                </a:lnTo>
                <a:lnTo>
                  <a:pt x="13" y="742"/>
                </a:lnTo>
                <a:lnTo>
                  <a:pt x="0" y="729"/>
                </a:lnTo>
                <a:close/>
                <a:moveTo>
                  <a:pt x="622" y="38"/>
                </a:moveTo>
                <a:lnTo>
                  <a:pt x="735" y="0"/>
                </a:lnTo>
                <a:lnTo>
                  <a:pt x="697" y="113"/>
                </a:lnTo>
                <a:lnTo>
                  <a:pt x="622" y="38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5" name="Freeform 24">
            <a:extLst>
              <a:ext uri="{FF2B5EF4-FFF2-40B4-BE49-F238E27FC236}">
                <a16:creationId xmlns:a16="http://schemas.microsoft.com/office/drawing/2014/main" id="{3FAD9F51-A6A2-6E37-710D-49E2353DACA1}"/>
              </a:ext>
            </a:extLst>
          </xdr:cNvPr>
          <xdr:cNvSpPr>
            <a:spLocks noEditPoints="1"/>
          </xdr:cNvSpPr>
        </xdr:nvSpPr>
        <xdr:spPr bwMode="auto">
          <a:xfrm>
            <a:off x="1075055" y="814705"/>
            <a:ext cx="407670" cy="412115"/>
          </a:xfrm>
          <a:custGeom>
            <a:avLst/>
            <a:gdLst>
              <a:gd name="T0" fmla="*/ 13 w 642"/>
              <a:gd name="T1" fmla="*/ 0 h 649"/>
              <a:gd name="T2" fmla="*/ 586 w 642"/>
              <a:gd name="T3" fmla="*/ 579 h 649"/>
              <a:gd name="T4" fmla="*/ 573 w 642"/>
              <a:gd name="T5" fmla="*/ 592 h 649"/>
              <a:gd name="T6" fmla="*/ 0 w 642"/>
              <a:gd name="T7" fmla="*/ 13 h 649"/>
              <a:gd name="T8" fmla="*/ 13 w 642"/>
              <a:gd name="T9" fmla="*/ 0 h 649"/>
              <a:gd name="T10" fmla="*/ 605 w 642"/>
              <a:gd name="T11" fmla="*/ 535 h 649"/>
              <a:gd name="T12" fmla="*/ 642 w 642"/>
              <a:gd name="T13" fmla="*/ 649 h 649"/>
              <a:gd name="T14" fmla="*/ 530 w 642"/>
              <a:gd name="T15" fmla="*/ 611 h 649"/>
              <a:gd name="T16" fmla="*/ 605 w 642"/>
              <a:gd name="T17" fmla="*/ 535 h 6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42" h="649">
                <a:moveTo>
                  <a:pt x="13" y="0"/>
                </a:moveTo>
                <a:lnTo>
                  <a:pt x="586" y="579"/>
                </a:lnTo>
                <a:lnTo>
                  <a:pt x="573" y="592"/>
                </a:lnTo>
                <a:lnTo>
                  <a:pt x="0" y="13"/>
                </a:lnTo>
                <a:lnTo>
                  <a:pt x="13" y="0"/>
                </a:lnTo>
                <a:close/>
                <a:moveTo>
                  <a:pt x="605" y="535"/>
                </a:moveTo>
                <a:lnTo>
                  <a:pt x="642" y="649"/>
                </a:lnTo>
                <a:lnTo>
                  <a:pt x="530" y="611"/>
                </a:lnTo>
                <a:lnTo>
                  <a:pt x="605" y="535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6" name="Freeform 25">
            <a:extLst>
              <a:ext uri="{FF2B5EF4-FFF2-40B4-BE49-F238E27FC236}">
                <a16:creationId xmlns:a16="http://schemas.microsoft.com/office/drawing/2014/main" id="{705ED112-5130-E875-F0BB-7FC711EECC7E}"/>
              </a:ext>
            </a:extLst>
          </xdr:cNvPr>
          <xdr:cNvSpPr>
            <a:spLocks noEditPoints="1"/>
          </xdr:cNvSpPr>
        </xdr:nvSpPr>
        <xdr:spPr bwMode="auto">
          <a:xfrm>
            <a:off x="1079500" y="2143760"/>
            <a:ext cx="403225" cy="67945"/>
          </a:xfrm>
          <a:custGeom>
            <a:avLst/>
            <a:gdLst>
              <a:gd name="T0" fmla="*/ 0 w 635"/>
              <a:gd name="T1" fmla="*/ 45 h 107"/>
              <a:gd name="T2" fmla="*/ 547 w 635"/>
              <a:gd name="T3" fmla="*/ 45 h 107"/>
              <a:gd name="T4" fmla="*/ 547 w 635"/>
              <a:gd name="T5" fmla="*/ 63 h 107"/>
              <a:gd name="T6" fmla="*/ 0 w 635"/>
              <a:gd name="T7" fmla="*/ 63 h 107"/>
              <a:gd name="T8" fmla="*/ 0 w 635"/>
              <a:gd name="T9" fmla="*/ 45 h 107"/>
              <a:gd name="T10" fmla="*/ 529 w 635"/>
              <a:gd name="T11" fmla="*/ 0 h 107"/>
              <a:gd name="T12" fmla="*/ 635 w 635"/>
              <a:gd name="T13" fmla="*/ 54 h 107"/>
              <a:gd name="T14" fmla="*/ 529 w 635"/>
              <a:gd name="T15" fmla="*/ 107 h 107"/>
              <a:gd name="T16" fmla="*/ 529 w 635"/>
              <a:gd name="T17" fmla="*/ 0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35" h="107">
                <a:moveTo>
                  <a:pt x="0" y="45"/>
                </a:moveTo>
                <a:lnTo>
                  <a:pt x="547" y="45"/>
                </a:lnTo>
                <a:lnTo>
                  <a:pt x="547" y="63"/>
                </a:lnTo>
                <a:lnTo>
                  <a:pt x="0" y="63"/>
                </a:lnTo>
                <a:lnTo>
                  <a:pt x="0" y="45"/>
                </a:lnTo>
                <a:close/>
                <a:moveTo>
                  <a:pt x="529" y="0"/>
                </a:moveTo>
                <a:lnTo>
                  <a:pt x="635" y="54"/>
                </a:lnTo>
                <a:lnTo>
                  <a:pt x="529" y="107"/>
                </a:lnTo>
                <a:lnTo>
                  <a:pt x="529" y="0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7" name="Freeform 26">
            <a:extLst>
              <a:ext uri="{FF2B5EF4-FFF2-40B4-BE49-F238E27FC236}">
                <a16:creationId xmlns:a16="http://schemas.microsoft.com/office/drawing/2014/main" id="{08C954AA-61F8-BB50-3009-9F3F0178DC28}"/>
              </a:ext>
            </a:extLst>
          </xdr:cNvPr>
          <xdr:cNvSpPr>
            <a:spLocks noEditPoints="1"/>
          </xdr:cNvSpPr>
        </xdr:nvSpPr>
        <xdr:spPr bwMode="auto">
          <a:xfrm>
            <a:off x="1885950" y="2143760"/>
            <a:ext cx="403860" cy="67945"/>
          </a:xfrm>
          <a:custGeom>
            <a:avLst/>
            <a:gdLst>
              <a:gd name="T0" fmla="*/ 0 w 636"/>
              <a:gd name="T1" fmla="*/ 45 h 107"/>
              <a:gd name="T2" fmla="*/ 548 w 636"/>
              <a:gd name="T3" fmla="*/ 45 h 107"/>
              <a:gd name="T4" fmla="*/ 548 w 636"/>
              <a:gd name="T5" fmla="*/ 63 h 107"/>
              <a:gd name="T6" fmla="*/ 0 w 636"/>
              <a:gd name="T7" fmla="*/ 63 h 107"/>
              <a:gd name="T8" fmla="*/ 0 w 636"/>
              <a:gd name="T9" fmla="*/ 45 h 107"/>
              <a:gd name="T10" fmla="*/ 530 w 636"/>
              <a:gd name="T11" fmla="*/ 0 h 107"/>
              <a:gd name="T12" fmla="*/ 636 w 636"/>
              <a:gd name="T13" fmla="*/ 54 h 107"/>
              <a:gd name="T14" fmla="*/ 530 w 636"/>
              <a:gd name="T15" fmla="*/ 107 h 107"/>
              <a:gd name="T16" fmla="*/ 530 w 636"/>
              <a:gd name="T17" fmla="*/ 0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36" h="107">
                <a:moveTo>
                  <a:pt x="0" y="45"/>
                </a:moveTo>
                <a:lnTo>
                  <a:pt x="548" y="45"/>
                </a:lnTo>
                <a:lnTo>
                  <a:pt x="548" y="63"/>
                </a:lnTo>
                <a:lnTo>
                  <a:pt x="0" y="63"/>
                </a:lnTo>
                <a:lnTo>
                  <a:pt x="0" y="45"/>
                </a:lnTo>
                <a:close/>
                <a:moveTo>
                  <a:pt x="530" y="0"/>
                </a:moveTo>
                <a:lnTo>
                  <a:pt x="636" y="54"/>
                </a:lnTo>
                <a:lnTo>
                  <a:pt x="530" y="107"/>
                </a:lnTo>
                <a:lnTo>
                  <a:pt x="530" y="0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8" name="Freeform 27">
            <a:extLst>
              <a:ext uri="{FF2B5EF4-FFF2-40B4-BE49-F238E27FC236}">
                <a16:creationId xmlns:a16="http://schemas.microsoft.com/office/drawing/2014/main" id="{6A14ECAC-EF5E-FBA7-953C-EDB6074C52A4}"/>
              </a:ext>
            </a:extLst>
          </xdr:cNvPr>
          <xdr:cNvSpPr>
            <a:spLocks noEditPoints="1"/>
          </xdr:cNvSpPr>
        </xdr:nvSpPr>
        <xdr:spPr bwMode="auto">
          <a:xfrm>
            <a:off x="2688590" y="1525270"/>
            <a:ext cx="542290" cy="656590"/>
          </a:xfrm>
          <a:custGeom>
            <a:avLst/>
            <a:gdLst>
              <a:gd name="T0" fmla="*/ 0 w 854"/>
              <a:gd name="T1" fmla="*/ 1022 h 1034"/>
              <a:gd name="T2" fmla="*/ 791 w 854"/>
              <a:gd name="T3" fmla="*/ 63 h 1034"/>
              <a:gd name="T4" fmla="*/ 805 w 854"/>
              <a:gd name="T5" fmla="*/ 74 h 1034"/>
              <a:gd name="T6" fmla="*/ 14 w 854"/>
              <a:gd name="T7" fmla="*/ 1034 h 1034"/>
              <a:gd name="T8" fmla="*/ 0 w 854"/>
              <a:gd name="T9" fmla="*/ 1022 h 1034"/>
              <a:gd name="T10" fmla="*/ 746 w 854"/>
              <a:gd name="T11" fmla="*/ 48 h 1034"/>
              <a:gd name="T12" fmla="*/ 854 w 854"/>
              <a:gd name="T13" fmla="*/ 0 h 1034"/>
              <a:gd name="T14" fmla="*/ 827 w 854"/>
              <a:gd name="T15" fmla="*/ 116 h 1034"/>
              <a:gd name="T16" fmla="*/ 746 w 854"/>
              <a:gd name="T17" fmla="*/ 48 h 10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854" h="1034">
                <a:moveTo>
                  <a:pt x="0" y="1022"/>
                </a:moveTo>
                <a:lnTo>
                  <a:pt x="791" y="63"/>
                </a:lnTo>
                <a:lnTo>
                  <a:pt x="805" y="74"/>
                </a:lnTo>
                <a:lnTo>
                  <a:pt x="14" y="1034"/>
                </a:lnTo>
                <a:lnTo>
                  <a:pt x="0" y="1022"/>
                </a:lnTo>
                <a:close/>
                <a:moveTo>
                  <a:pt x="746" y="48"/>
                </a:moveTo>
                <a:lnTo>
                  <a:pt x="854" y="0"/>
                </a:lnTo>
                <a:lnTo>
                  <a:pt x="827" y="116"/>
                </a:lnTo>
                <a:lnTo>
                  <a:pt x="746" y="48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29" name="Freeform 28">
            <a:extLst>
              <a:ext uri="{FF2B5EF4-FFF2-40B4-BE49-F238E27FC236}">
                <a16:creationId xmlns:a16="http://schemas.microsoft.com/office/drawing/2014/main" id="{A86DED16-4070-A40F-E721-43FCA22858EA}"/>
              </a:ext>
            </a:extLst>
          </xdr:cNvPr>
          <xdr:cNvSpPr>
            <a:spLocks noEditPoints="1"/>
          </xdr:cNvSpPr>
        </xdr:nvSpPr>
        <xdr:spPr bwMode="auto">
          <a:xfrm>
            <a:off x="2688590" y="815340"/>
            <a:ext cx="542290" cy="709930"/>
          </a:xfrm>
          <a:custGeom>
            <a:avLst/>
            <a:gdLst>
              <a:gd name="T0" fmla="*/ 14 w 854"/>
              <a:gd name="T1" fmla="*/ 0 h 1118"/>
              <a:gd name="T2" fmla="*/ 808 w 854"/>
              <a:gd name="T3" fmla="*/ 1042 h 1118"/>
              <a:gd name="T4" fmla="*/ 794 w 854"/>
              <a:gd name="T5" fmla="*/ 1053 h 1118"/>
              <a:gd name="T6" fmla="*/ 0 w 854"/>
              <a:gd name="T7" fmla="*/ 11 h 1118"/>
              <a:gd name="T8" fmla="*/ 14 w 854"/>
              <a:gd name="T9" fmla="*/ 0 h 1118"/>
              <a:gd name="T10" fmla="*/ 832 w 854"/>
              <a:gd name="T11" fmla="*/ 1001 h 1118"/>
              <a:gd name="T12" fmla="*/ 854 w 854"/>
              <a:gd name="T13" fmla="*/ 1118 h 1118"/>
              <a:gd name="T14" fmla="*/ 748 w 854"/>
              <a:gd name="T15" fmla="*/ 1066 h 1118"/>
              <a:gd name="T16" fmla="*/ 832 w 854"/>
              <a:gd name="T17" fmla="*/ 1001 h 1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854" h="1118">
                <a:moveTo>
                  <a:pt x="14" y="0"/>
                </a:moveTo>
                <a:lnTo>
                  <a:pt x="808" y="1042"/>
                </a:lnTo>
                <a:lnTo>
                  <a:pt x="794" y="1053"/>
                </a:lnTo>
                <a:lnTo>
                  <a:pt x="0" y="11"/>
                </a:lnTo>
                <a:lnTo>
                  <a:pt x="14" y="0"/>
                </a:lnTo>
                <a:close/>
                <a:moveTo>
                  <a:pt x="832" y="1001"/>
                </a:moveTo>
                <a:lnTo>
                  <a:pt x="854" y="1118"/>
                </a:lnTo>
                <a:lnTo>
                  <a:pt x="748" y="1066"/>
                </a:lnTo>
                <a:lnTo>
                  <a:pt x="832" y="1001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0" name="Freeform 29">
            <a:extLst>
              <a:ext uri="{FF2B5EF4-FFF2-40B4-BE49-F238E27FC236}">
                <a16:creationId xmlns:a16="http://schemas.microsoft.com/office/drawing/2014/main" id="{E8B59056-71D8-29F6-89D1-277349F94DCD}"/>
              </a:ext>
            </a:extLst>
          </xdr:cNvPr>
          <xdr:cNvSpPr>
            <a:spLocks noEditPoints="1"/>
          </xdr:cNvSpPr>
        </xdr:nvSpPr>
        <xdr:spPr bwMode="auto">
          <a:xfrm>
            <a:off x="1823720" y="347980"/>
            <a:ext cx="466090" cy="470535"/>
          </a:xfrm>
          <a:custGeom>
            <a:avLst/>
            <a:gdLst>
              <a:gd name="T0" fmla="*/ 12 w 734"/>
              <a:gd name="T1" fmla="*/ 0 h 741"/>
              <a:gd name="T2" fmla="*/ 678 w 734"/>
              <a:gd name="T3" fmla="*/ 672 h 741"/>
              <a:gd name="T4" fmla="*/ 665 w 734"/>
              <a:gd name="T5" fmla="*/ 685 h 741"/>
              <a:gd name="T6" fmla="*/ 0 w 734"/>
              <a:gd name="T7" fmla="*/ 12 h 741"/>
              <a:gd name="T8" fmla="*/ 12 w 734"/>
              <a:gd name="T9" fmla="*/ 0 h 741"/>
              <a:gd name="T10" fmla="*/ 696 w 734"/>
              <a:gd name="T11" fmla="*/ 628 h 741"/>
              <a:gd name="T12" fmla="*/ 734 w 734"/>
              <a:gd name="T13" fmla="*/ 741 h 741"/>
              <a:gd name="T14" fmla="*/ 621 w 734"/>
              <a:gd name="T15" fmla="*/ 704 h 741"/>
              <a:gd name="T16" fmla="*/ 696 w 734"/>
              <a:gd name="T17" fmla="*/ 628 h 7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34" h="741">
                <a:moveTo>
                  <a:pt x="12" y="0"/>
                </a:moveTo>
                <a:lnTo>
                  <a:pt x="678" y="672"/>
                </a:lnTo>
                <a:lnTo>
                  <a:pt x="665" y="685"/>
                </a:lnTo>
                <a:lnTo>
                  <a:pt x="0" y="12"/>
                </a:lnTo>
                <a:lnTo>
                  <a:pt x="12" y="0"/>
                </a:lnTo>
                <a:close/>
                <a:moveTo>
                  <a:pt x="696" y="628"/>
                </a:moveTo>
                <a:lnTo>
                  <a:pt x="734" y="741"/>
                </a:lnTo>
                <a:lnTo>
                  <a:pt x="621" y="704"/>
                </a:lnTo>
                <a:lnTo>
                  <a:pt x="696" y="628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1" name="Freeform 30">
            <a:extLst>
              <a:ext uri="{FF2B5EF4-FFF2-40B4-BE49-F238E27FC236}">
                <a16:creationId xmlns:a16="http://schemas.microsoft.com/office/drawing/2014/main" id="{5508D8FE-CAAB-15E7-2AFB-32EF32D2B575}"/>
              </a:ext>
            </a:extLst>
          </xdr:cNvPr>
          <xdr:cNvSpPr>
            <a:spLocks noEditPoints="1"/>
          </xdr:cNvSpPr>
        </xdr:nvSpPr>
        <xdr:spPr bwMode="auto">
          <a:xfrm>
            <a:off x="1882140" y="818515"/>
            <a:ext cx="407670" cy="412115"/>
          </a:xfrm>
          <a:custGeom>
            <a:avLst/>
            <a:gdLst>
              <a:gd name="T0" fmla="*/ 0 w 642"/>
              <a:gd name="T1" fmla="*/ 636 h 649"/>
              <a:gd name="T2" fmla="*/ 573 w 642"/>
              <a:gd name="T3" fmla="*/ 57 h 649"/>
              <a:gd name="T4" fmla="*/ 586 w 642"/>
              <a:gd name="T5" fmla="*/ 70 h 649"/>
              <a:gd name="T6" fmla="*/ 13 w 642"/>
              <a:gd name="T7" fmla="*/ 649 h 649"/>
              <a:gd name="T8" fmla="*/ 0 w 642"/>
              <a:gd name="T9" fmla="*/ 636 h 649"/>
              <a:gd name="T10" fmla="*/ 529 w 642"/>
              <a:gd name="T11" fmla="*/ 38 h 649"/>
              <a:gd name="T12" fmla="*/ 642 w 642"/>
              <a:gd name="T13" fmla="*/ 0 h 649"/>
              <a:gd name="T14" fmla="*/ 604 w 642"/>
              <a:gd name="T15" fmla="*/ 114 h 649"/>
              <a:gd name="T16" fmla="*/ 529 w 642"/>
              <a:gd name="T17" fmla="*/ 38 h 6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42" h="649">
                <a:moveTo>
                  <a:pt x="0" y="636"/>
                </a:moveTo>
                <a:lnTo>
                  <a:pt x="573" y="57"/>
                </a:lnTo>
                <a:lnTo>
                  <a:pt x="586" y="70"/>
                </a:lnTo>
                <a:lnTo>
                  <a:pt x="13" y="649"/>
                </a:lnTo>
                <a:lnTo>
                  <a:pt x="0" y="636"/>
                </a:lnTo>
                <a:close/>
                <a:moveTo>
                  <a:pt x="529" y="38"/>
                </a:moveTo>
                <a:lnTo>
                  <a:pt x="642" y="0"/>
                </a:lnTo>
                <a:lnTo>
                  <a:pt x="604" y="114"/>
                </a:lnTo>
                <a:lnTo>
                  <a:pt x="529" y="38"/>
                </a:lnTo>
                <a:close/>
              </a:path>
            </a:pathLst>
          </a:custGeom>
          <a:solidFill>
            <a:srgbClr val="000000"/>
          </a:solidFill>
          <a:ln w="2" cap="flat">
            <a:solidFill>
              <a:srgbClr val="000000"/>
            </a:solidFill>
            <a:prstDash val="solid"/>
            <a:bevel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8AC27D59-0AC5-60C0-BCD4-1FC2F98517A6}"/>
              </a:ext>
            </a:extLst>
          </xdr:cNvPr>
          <xdr:cNvSpPr>
            <a:spLocks noChangeArrowheads="1"/>
          </xdr:cNvSpPr>
        </xdr:nvSpPr>
        <xdr:spPr bwMode="auto">
          <a:xfrm>
            <a:off x="151765" y="1577340"/>
            <a:ext cx="71120" cy="146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0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1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D072A9C5-86AF-A358-14B4-0A0D6C16875C}"/>
              </a:ext>
            </a:extLst>
          </xdr:cNvPr>
          <xdr:cNvSpPr>
            <a:spLocks noChangeArrowheads="1"/>
          </xdr:cNvSpPr>
        </xdr:nvSpPr>
        <xdr:spPr bwMode="auto">
          <a:xfrm>
            <a:off x="824230" y="1033780"/>
            <a:ext cx="71120" cy="146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0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1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D751EFF0-BDB1-118E-870B-DA03EFA103EA}"/>
              </a:ext>
            </a:extLst>
          </xdr:cNvPr>
          <xdr:cNvSpPr>
            <a:spLocks noChangeArrowheads="1"/>
          </xdr:cNvSpPr>
        </xdr:nvSpPr>
        <xdr:spPr bwMode="auto">
          <a:xfrm>
            <a:off x="1631315" y="422275"/>
            <a:ext cx="71120" cy="146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0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2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1DD7DFA5-8BD4-C789-87D7-D56441059504}"/>
              </a:ext>
            </a:extLst>
          </xdr:cNvPr>
          <xdr:cNvSpPr>
            <a:spLocks noChangeArrowheads="1"/>
          </xdr:cNvSpPr>
        </xdr:nvSpPr>
        <xdr:spPr bwMode="auto">
          <a:xfrm>
            <a:off x="1631315" y="1441450"/>
            <a:ext cx="71120" cy="146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0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1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73A5252D-50DE-4BCB-88AF-6D8948DE7DA1}"/>
              </a:ext>
            </a:extLst>
          </xdr:cNvPr>
          <xdr:cNvSpPr>
            <a:spLocks noChangeArrowheads="1"/>
          </xdr:cNvSpPr>
        </xdr:nvSpPr>
        <xdr:spPr bwMode="auto">
          <a:xfrm>
            <a:off x="1631315" y="2393315"/>
            <a:ext cx="71120" cy="146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0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1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47A51C65-6208-B4D8-D3AD-D89457BD41E5}"/>
              </a:ext>
            </a:extLst>
          </xdr:cNvPr>
          <xdr:cNvSpPr>
            <a:spLocks noChangeArrowheads="1"/>
          </xdr:cNvSpPr>
        </xdr:nvSpPr>
        <xdr:spPr bwMode="auto">
          <a:xfrm>
            <a:off x="824230" y="2393315"/>
            <a:ext cx="71120" cy="146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0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1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3C59400E-8458-1E05-0DB0-84DECDED1006}"/>
              </a:ext>
            </a:extLst>
          </xdr:cNvPr>
          <xdr:cNvSpPr>
            <a:spLocks noChangeArrowheads="1"/>
          </xdr:cNvSpPr>
        </xdr:nvSpPr>
        <xdr:spPr bwMode="auto">
          <a:xfrm>
            <a:off x="2438400" y="2393315"/>
            <a:ext cx="71120" cy="146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0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2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DD3B03-0947-A2A8-F567-A5421FAE5158}"/>
              </a:ext>
            </a:extLst>
          </xdr:cNvPr>
          <xdr:cNvSpPr>
            <a:spLocks noChangeArrowheads="1"/>
          </xdr:cNvSpPr>
        </xdr:nvSpPr>
        <xdr:spPr bwMode="auto">
          <a:xfrm>
            <a:off x="3379470" y="1781175"/>
            <a:ext cx="71120" cy="146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0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1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7CAF5739-C687-EEC3-AEEF-AFD907CD232F}"/>
              </a:ext>
            </a:extLst>
          </xdr:cNvPr>
          <xdr:cNvSpPr>
            <a:spLocks noChangeArrowheads="1"/>
          </xdr:cNvSpPr>
        </xdr:nvSpPr>
        <xdr:spPr bwMode="auto">
          <a:xfrm>
            <a:off x="2438400" y="1033780"/>
            <a:ext cx="71120" cy="146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r>
              <a:rPr lang="en-US" sz="10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3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546735</xdr:colOff>
      <xdr:row>8</xdr:row>
      <xdr:rowOff>73660</xdr:rowOff>
    </xdr:to>
    <xdr:pic>
      <xdr:nvPicPr>
        <xdr:cNvPr id="2" name="Picture 1" descr="A bar code with black text&#10;&#10;AI-generated content may be incorrect.">
          <a:extLst>
            <a:ext uri="{FF2B5EF4-FFF2-40B4-BE49-F238E27FC236}">
              <a16:creationId xmlns:a16="http://schemas.microsoft.com/office/drawing/2014/main" id="{F73435B0-18DC-5888-D6CA-BFCED5498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74235" cy="1699260"/>
        </a:xfrm>
        <a:prstGeom prst="rect">
          <a:avLst/>
        </a:prstGeom>
      </xdr:spPr>
    </xdr:pic>
    <xdr:clientData/>
  </xdr:twoCellAnchor>
  <xdr:twoCellAnchor editAs="oneCell">
    <xdr:from>
      <xdr:col>6</xdr:col>
      <xdr:colOff>23962</xdr:colOff>
      <xdr:row>3</xdr:row>
      <xdr:rowOff>100642</xdr:rowOff>
    </xdr:from>
    <xdr:to>
      <xdr:col>8</xdr:col>
      <xdr:colOff>958</xdr:colOff>
      <xdr:row>6</xdr:row>
      <xdr:rowOff>68293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28BBBC-8781-7241-B48C-80F3F5CA3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9773" y="704491"/>
          <a:ext cx="27051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864CE0-BAF1-F34A-BFA0-D7C653A2C934}" name="Tabla1" displayName="Tabla1" ref="A7:K24" totalsRowShown="0" headerRowDxfId="12" dataDxfId="11">
  <autoFilter ref="A7:K24" xr:uid="{429473C0-EE2D-5642-B7FA-651808B3F4D9}"/>
  <tableColumns count="11">
    <tableColumn id="1" xr3:uid="{EEDC843A-5B0D-824F-909E-626251DA00EA}" name="Muestra" dataDxfId="10"/>
    <tableColumn id="2" xr3:uid="{D00C8430-7F4B-A348-A3EE-637F8D926AEF}" name="Tamaño del golpe" dataDxfId="9"/>
    <tableColumn id="3" xr3:uid="{B7687BA5-0259-9A44-A5C6-BD55D43B11AE}" name="Desarme" dataDxfId="8"/>
    <tableColumn id="4" xr3:uid="{2EC826B2-2460-4047-A20E-2709D88D0F3F}" name="Enderezado" dataDxfId="7"/>
    <tableColumn id="5" xr3:uid="{4CD2FD2F-7D0D-3D4B-957A-7EFB2EA8AE9A}" name="Alistado" dataDxfId="6"/>
    <tableColumn id="6" xr3:uid="{DE3C2D58-885A-814E-8F83-48EABC814037}" name="Pintura" dataDxfId="5"/>
    <tableColumn id="7" xr3:uid="{7C922279-9296-4548-AD46-7F5FF13DF452}" name="Armado" dataDxfId="4"/>
    <tableColumn id="8" xr3:uid="{A5189045-52E8-3548-9608-96C04E2F4E3C}" name="Pulido" dataDxfId="3"/>
    <tableColumn id="9" xr3:uid="{E52F2EF3-5EBC-F546-B539-32ADF58A9FD9}" name="Lavado" dataDxfId="2"/>
    <tableColumn id="10" xr3:uid="{774CB5EF-F37D-E548-8A44-3906E01E2EF3}" name="Detallado" dataDxfId="1"/>
    <tableColumn id="11" xr3:uid="{5D985FA2-CEC0-2F44-AB30-88059CDEB96A}" name="Tiempo total del proceso de reparación" dataDxfId="0">
      <calculatedColumnFormula>SUM(C8:J8)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7FCA-FD0C-6E42-AB1A-2F37DACB6D66}">
  <dimension ref="A1:L97"/>
  <sheetViews>
    <sheetView tabSelected="1" zoomScale="55" zoomScaleNormal="55" workbookViewId="0">
      <selection activeCell="R63" sqref="R63"/>
    </sheetView>
  </sheetViews>
  <sheetFormatPr baseColWidth="10" defaultRowHeight="16" x14ac:dyDescent="0.2"/>
  <cols>
    <col min="1" max="1" width="5" customWidth="1"/>
    <col min="2000" max="2000" width="2.5" customWidth="1"/>
  </cols>
  <sheetData>
    <row r="1" spans="1:1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59" t="s">
        <v>0</v>
      </c>
      <c r="C3" s="59"/>
      <c r="D3" s="59" t="s">
        <v>1</v>
      </c>
      <c r="E3" s="59"/>
      <c r="F3" s="59" t="s">
        <v>2</v>
      </c>
      <c r="G3" s="59"/>
      <c r="H3" s="59" t="s">
        <v>3</v>
      </c>
      <c r="I3" s="59"/>
      <c r="J3" s="59" t="s">
        <v>4</v>
      </c>
      <c r="K3" s="59"/>
      <c r="L3" s="2"/>
    </row>
    <row r="4" spans="1:12" x14ac:dyDescent="0.2">
      <c r="A4" s="2"/>
      <c r="B4" s="59"/>
      <c r="C4" s="59"/>
      <c r="D4" s="59"/>
      <c r="E4" s="59"/>
      <c r="F4" s="59"/>
      <c r="G4" s="59"/>
      <c r="H4" s="59"/>
      <c r="I4" s="59"/>
      <c r="J4" s="59"/>
      <c r="K4" s="59"/>
      <c r="L4" s="2"/>
    </row>
    <row r="5" spans="1:12" x14ac:dyDescent="0.2">
      <c r="A5" s="2"/>
      <c r="B5" s="3"/>
      <c r="C5" s="4"/>
      <c r="D5" s="3"/>
      <c r="E5" s="4"/>
      <c r="F5" s="3"/>
      <c r="G5" s="4"/>
      <c r="H5" s="3"/>
      <c r="I5" s="4"/>
      <c r="J5" s="3"/>
      <c r="K5" s="4"/>
      <c r="L5" s="2"/>
    </row>
    <row r="6" spans="1:12" x14ac:dyDescent="0.2">
      <c r="A6" s="2"/>
      <c r="B6" s="3"/>
      <c r="C6" s="4"/>
      <c r="D6" s="3"/>
      <c r="E6" s="4"/>
      <c r="F6" s="3"/>
      <c r="G6" s="4"/>
      <c r="H6" s="3"/>
      <c r="I6" s="4"/>
      <c r="J6" s="3"/>
      <c r="K6" s="4"/>
      <c r="L6" s="2"/>
    </row>
    <row r="7" spans="1:12" x14ac:dyDescent="0.2">
      <c r="A7" s="2"/>
      <c r="B7" s="3"/>
      <c r="C7" s="4"/>
      <c r="D7" s="3"/>
      <c r="E7" s="4"/>
      <c r="F7" s="3"/>
      <c r="G7" s="4"/>
      <c r="H7" s="3"/>
      <c r="I7" s="4"/>
      <c r="J7" s="3"/>
      <c r="K7" s="4"/>
      <c r="L7" s="2"/>
    </row>
    <row r="8" spans="1:12" x14ac:dyDescent="0.2">
      <c r="A8" s="2"/>
      <c r="B8" s="3"/>
      <c r="C8" s="4"/>
      <c r="D8" s="3"/>
      <c r="E8" s="4"/>
      <c r="F8" s="3"/>
      <c r="G8" s="4"/>
      <c r="H8" s="3"/>
      <c r="I8" s="4"/>
      <c r="J8" s="3"/>
      <c r="K8" s="4"/>
      <c r="L8" s="2"/>
    </row>
    <row r="9" spans="1:12" x14ac:dyDescent="0.2">
      <c r="A9" s="2"/>
      <c r="B9" s="3"/>
      <c r="C9" s="4"/>
      <c r="D9" s="3"/>
      <c r="E9" s="4"/>
      <c r="F9" s="3"/>
      <c r="G9" s="4"/>
      <c r="H9" s="3"/>
      <c r="I9" s="4"/>
      <c r="J9" s="3"/>
      <c r="K9" s="4"/>
      <c r="L9" s="2"/>
    </row>
    <row r="10" spans="1:12" x14ac:dyDescent="0.2">
      <c r="A10" s="2"/>
      <c r="B10" s="3"/>
      <c r="C10" s="4"/>
      <c r="D10" s="3"/>
      <c r="E10" s="4"/>
      <c r="F10" s="3"/>
      <c r="G10" s="4"/>
      <c r="H10" s="3"/>
      <c r="I10" s="4"/>
      <c r="J10" s="3"/>
      <c r="K10" s="4"/>
      <c r="L10" s="2"/>
    </row>
    <row r="11" spans="1:12" x14ac:dyDescent="0.2">
      <c r="A11" s="2"/>
      <c r="B11" s="3"/>
      <c r="C11" s="4"/>
      <c r="D11" s="3"/>
      <c r="E11" s="4"/>
      <c r="F11" s="3"/>
      <c r="G11" s="4"/>
      <c r="H11" s="3"/>
      <c r="I11" s="4"/>
      <c r="J11" s="3"/>
      <c r="K11" s="4"/>
      <c r="L11" s="2"/>
    </row>
    <row r="12" spans="1:12" x14ac:dyDescent="0.2">
      <c r="A12" s="2"/>
      <c r="B12" s="3"/>
      <c r="C12" s="4"/>
      <c r="D12" s="3"/>
      <c r="E12" s="4"/>
      <c r="F12" s="3"/>
      <c r="G12" s="4"/>
      <c r="H12" s="3"/>
      <c r="I12" s="4"/>
      <c r="J12" s="3"/>
      <c r="K12" s="4"/>
      <c r="L12" s="2"/>
    </row>
    <row r="13" spans="1:12" x14ac:dyDescent="0.2">
      <c r="A13" s="2"/>
      <c r="B13" s="3"/>
      <c r="C13" s="4"/>
      <c r="D13" s="3"/>
      <c r="E13" s="4"/>
      <c r="F13" s="3"/>
      <c r="G13" s="4"/>
      <c r="H13" s="3"/>
      <c r="I13" s="4"/>
      <c r="J13" s="3"/>
      <c r="K13" s="4"/>
      <c r="L13" s="2"/>
    </row>
    <row r="14" spans="1:12" x14ac:dyDescent="0.2">
      <c r="A14" s="2"/>
      <c r="B14" s="3"/>
      <c r="C14" s="4"/>
      <c r="D14" s="3"/>
      <c r="E14" s="4"/>
      <c r="F14" s="3"/>
      <c r="G14" s="4"/>
      <c r="H14" s="3"/>
      <c r="I14" s="4"/>
      <c r="J14" s="3"/>
      <c r="K14" s="4"/>
      <c r="L14" s="2"/>
    </row>
    <row r="15" spans="1:12" x14ac:dyDescent="0.2">
      <c r="A15" s="2"/>
      <c r="B15" s="3"/>
      <c r="C15" s="4"/>
      <c r="D15" s="3"/>
      <c r="E15" s="4"/>
      <c r="F15" s="3"/>
      <c r="G15" s="4"/>
      <c r="H15" s="3"/>
      <c r="I15" s="4"/>
      <c r="J15" s="3"/>
      <c r="K15" s="4"/>
      <c r="L15" s="2"/>
    </row>
    <row r="16" spans="1:12" x14ac:dyDescent="0.2">
      <c r="A16" s="2"/>
      <c r="B16" s="3"/>
      <c r="C16" s="4"/>
      <c r="D16" s="3"/>
      <c r="E16" s="4"/>
      <c r="F16" s="3"/>
      <c r="G16" s="4"/>
      <c r="H16" s="3"/>
      <c r="I16" s="4"/>
      <c r="J16" s="3"/>
      <c r="K16" s="4"/>
      <c r="L16" s="2"/>
    </row>
    <row r="17" spans="1:12" x14ac:dyDescent="0.2">
      <c r="A17" s="2"/>
      <c r="B17" s="3"/>
      <c r="C17" s="4"/>
      <c r="D17" s="3"/>
      <c r="E17" s="4"/>
      <c r="F17" s="3"/>
      <c r="G17" s="4"/>
      <c r="H17" s="3"/>
      <c r="I17" s="4"/>
      <c r="J17" s="3"/>
      <c r="K17" s="4"/>
      <c r="L17" s="2"/>
    </row>
    <row r="18" spans="1:12" x14ac:dyDescent="0.2">
      <c r="A18" s="2"/>
      <c r="B18" s="3"/>
      <c r="C18" s="4"/>
      <c r="D18" s="3"/>
      <c r="E18" s="4"/>
      <c r="F18" s="3"/>
      <c r="G18" s="4"/>
      <c r="H18" s="3"/>
      <c r="I18" s="4"/>
      <c r="J18" s="3"/>
      <c r="K18" s="4"/>
      <c r="L18" s="2"/>
    </row>
    <row r="19" spans="1:12" x14ac:dyDescent="0.2">
      <c r="A19" s="2"/>
      <c r="B19" s="3"/>
      <c r="C19" s="4"/>
      <c r="D19" s="3"/>
      <c r="E19" s="4"/>
      <c r="F19" s="3"/>
      <c r="G19" s="4"/>
      <c r="H19" s="3"/>
      <c r="I19" s="4"/>
      <c r="J19" s="3"/>
      <c r="K19" s="4"/>
      <c r="L19" s="2"/>
    </row>
    <row r="20" spans="1:12" x14ac:dyDescent="0.2">
      <c r="A20" s="2"/>
      <c r="B20" s="3"/>
      <c r="C20" s="4"/>
      <c r="D20" s="3"/>
      <c r="E20" s="4"/>
      <c r="F20" s="3"/>
      <c r="G20" s="4"/>
      <c r="H20" s="3"/>
      <c r="I20" s="4"/>
      <c r="J20" s="3"/>
      <c r="K20" s="4"/>
      <c r="L20" s="2"/>
    </row>
    <row r="21" spans="1:12" x14ac:dyDescent="0.2">
      <c r="A21" s="2"/>
      <c r="B21" s="3"/>
      <c r="C21" s="4"/>
      <c r="D21" s="3"/>
      <c r="E21" s="4"/>
      <c r="F21" s="3"/>
      <c r="G21" s="4"/>
      <c r="H21" s="3"/>
      <c r="I21" s="4"/>
      <c r="J21" s="3"/>
      <c r="K21" s="4"/>
      <c r="L21" s="2"/>
    </row>
    <row r="22" spans="1:12" x14ac:dyDescent="0.2">
      <c r="A22" s="2"/>
      <c r="B22" s="3"/>
      <c r="C22" s="4"/>
      <c r="D22" s="3"/>
      <c r="E22" s="4"/>
      <c r="F22" s="3"/>
      <c r="G22" s="4"/>
      <c r="H22" s="3"/>
      <c r="I22" s="4"/>
      <c r="J22" s="3"/>
      <c r="K22" s="4"/>
      <c r="L22" s="2"/>
    </row>
    <row r="23" spans="1:12" x14ac:dyDescent="0.2">
      <c r="A23" s="2"/>
      <c r="B23" s="3"/>
      <c r="C23" s="4"/>
      <c r="D23" s="3"/>
      <c r="E23" s="4"/>
      <c r="F23" s="3"/>
      <c r="G23" s="4"/>
      <c r="H23" s="3"/>
      <c r="I23" s="4"/>
      <c r="J23" s="3"/>
      <c r="K23" s="4"/>
      <c r="L23" s="2"/>
    </row>
    <row r="24" spans="1:12" x14ac:dyDescent="0.2">
      <c r="A24" s="2"/>
      <c r="B24" s="3"/>
      <c r="C24" s="4"/>
      <c r="D24" s="3"/>
      <c r="E24" s="4"/>
      <c r="F24" s="3"/>
      <c r="G24" s="4"/>
      <c r="H24" s="3"/>
      <c r="I24" s="4"/>
      <c r="J24" s="3"/>
      <c r="K24" s="4"/>
      <c r="L24" s="2"/>
    </row>
    <row r="25" spans="1:12" x14ac:dyDescent="0.2">
      <c r="A25" s="2"/>
      <c r="B25" s="3"/>
      <c r="C25" s="4"/>
      <c r="D25" s="3"/>
      <c r="E25" s="4"/>
      <c r="F25" s="3"/>
      <c r="G25" s="4"/>
      <c r="H25" s="3"/>
      <c r="I25" s="4"/>
      <c r="J25" s="3"/>
      <c r="K25" s="4"/>
      <c r="L25" s="2"/>
    </row>
    <row r="26" spans="1:12" x14ac:dyDescent="0.2">
      <c r="A26" s="2"/>
      <c r="B26" s="3"/>
      <c r="C26" s="4"/>
      <c r="D26" s="3"/>
      <c r="E26" s="4"/>
      <c r="F26" s="3"/>
      <c r="G26" s="4"/>
      <c r="H26" s="3"/>
      <c r="I26" s="4"/>
      <c r="J26" s="3"/>
      <c r="K26" s="4"/>
      <c r="L26" s="2"/>
    </row>
    <row r="27" spans="1:12" x14ac:dyDescent="0.2">
      <c r="A27" s="2"/>
      <c r="B27" s="3"/>
      <c r="C27" s="4"/>
      <c r="D27" s="3"/>
      <c r="E27" s="4"/>
      <c r="F27" s="3"/>
      <c r="G27" s="4"/>
      <c r="H27" s="3"/>
      <c r="I27" s="4"/>
      <c r="J27" s="3"/>
      <c r="K27" s="4"/>
      <c r="L27" s="2"/>
    </row>
    <row r="28" spans="1:12" x14ac:dyDescent="0.2">
      <c r="A28" s="2"/>
      <c r="B28" s="3"/>
      <c r="C28" s="4"/>
      <c r="D28" s="3"/>
      <c r="E28" s="4"/>
      <c r="F28" s="3"/>
      <c r="G28" s="4"/>
      <c r="H28" s="3"/>
      <c r="I28" s="4"/>
      <c r="J28" s="3"/>
      <c r="K28" s="4"/>
      <c r="L28" s="2"/>
    </row>
    <row r="29" spans="1:12" x14ac:dyDescent="0.2">
      <c r="A29" s="2"/>
      <c r="B29" s="3"/>
      <c r="C29" s="4"/>
      <c r="D29" s="3"/>
      <c r="E29" s="4"/>
      <c r="F29" s="3"/>
      <c r="G29" s="4"/>
      <c r="H29" s="3"/>
      <c r="I29" s="4"/>
      <c r="J29" s="3"/>
      <c r="K29" s="4"/>
      <c r="L29" s="2"/>
    </row>
    <row r="30" spans="1:12" x14ac:dyDescent="0.2">
      <c r="A30" s="2"/>
      <c r="B30" s="3"/>
      <c r="C30" s="4"/>
      <c r="D30" s="3"/>
      <c r="E30" s="4"/>
      <c r="F30" s="3"/>
      <c r="G30" s="4"/>
      <c r="H30" s="3"/>
      <c r="I30" s="4"/>
      <c r="J30" s="3"/>
      <c r="K30" s="4"/>
      <c r="L30" s="2"/>
    </row>
    <row r="31" spans="1:12" x14ac:dyDescent="0.2">
      <c r="A31" s="2"/>
      <c r="B31" s="3"/>
      <c r="C31" s="4"/>
      <c r="D31" s="3"/>
      <c r="E31" s="4"/>
      <c r="F31" s="3"/>
      <c r="G31" s="4"/>
      <c r="H31" s="3"/>
      <c r="I31" s="4"/>
      <c r="J31" s="3"/>
      <c r="K31" s="4"/>
      <c r="L31" s="2"/>
    </row>
    <row r="32" spans="1:12" x14ac:dyDescent="0.2">
      <c r="A32" s="2"/>
      <c r="B32" s="3"/>
      <c r="C32" s="4"/>
      <c r="D32" s="3"/>
      <c r="E32" s="4"/>
      <c r="F32" s="3"/>
      <c r="G32" s="4"/>
      <c r="H32" s="3"/>
      <c r="I32" s="4"/>
      <c r="J32" s="3"/>
      <c r="K32" s="4"/>
      <c r="L32" s="2"/>
    </row>
    <row r="33" spans="1:12" x14ac:dyDescent="0.2">
      <c r="A33" s="2"/>
      <c r="B33" s="3"/>
      <c r="C33" s="4"/>
      <c r="D33" s="3"/>
      <c r="E33" s="4"/>
      <c r="F33" s="3"/>
      <c r="G33" s="4"/>
      <c r="H33" s="3"/>
      <c r="I33" s="4"/>
      <c r="J33" s="3"/>
      <c r="K33" s="4"/>
      <c r="L33" s="2"/>
    </row>
    <row r="34" spans="1:12" x14ac:dyDescent="0.2">
      <c r="A34" s="2"/>
      <c r="B34" s="3"/>
      <c r="C34" s="4"/>
      <c r="D34" s="3"/>
      <c r="E34" s="4"/>
      <c r="F34" s="3"/>
      <c r="G34" s="4"/>
      <c r="H34" s="3"/>
      <c r="I34" s="4"/>
      <c r="J34" s="3"/>
      <c r="K34" s="4"/>
      <c r="L34" s="2"/>
    </row>
    <row r="35" spans="1:12" x14ac:dyDescent="0.2">
      <c r="A35" s="2"/>
      <c r="B35" s="3"/>
      <c r="C35" s="4"/>
      <c r="D35" s="3"/>
      <c r="E35" s="4"/>
      <c r="F35" s="3"/>
      <c r="G35" s="4"/>
      <c r="H35" s="3"/>
      <c r="I35" s="4"/>
      <c r="J35" s="3"/>
      <c r="K35" s="4"/>
      <c r="L35" s="2"/>
    </row>
    <row r="36" spans="1:12" x14ac:dyDescent="0.2">
      <c r="A36" s="2"/>
      <c r="B36" s="3"/>
      <c r="C36" s="4"/>
      <c r="D36" s="3"/>
      <c r="E36" s="4"/>
      <c r="F36" s="3"/>
      <c r="G36" s="4"/>
      <c r="H36" s="3"/>
      <c r="I36" s="4"/>
      <c r="J36" s="3"/>
      <c r="K36" s="4"/>
      <c r="L36" s="2"/>
    </row>
    <row r="37" spans="1:12" x14ac:dyDescent="0.2">
      <c r="A37" s="2"/>
      <c r="B37" s="3"/>
      <c r="C37" s="4"/>
      <c r="D37" s="3"/>
      <c r="E37" s="4"/>
      <c r="F37" s="3"/>
      <c r="G37" s="4"/>
      <c r="H37" s="3"/>
      <c r="I37" s="4"/>
      <c r="J37" s="3"/>
      <c r="K37" s="4"/>
      <c r="L37" s="2"/>
    </row>
    <row r="38" spans="1:12" x14ac:dyDescent="0.2">
      <c r="A38" s="2"/>
      <c r="B38" s="3"/>
      <c r="C38" s="4"/>
      <c r="D38" s="3"/>
      <c r="E38" s="4"/>
      <c r="F38" s="3"/>
      <c r="G38" s="4"/>
      <c r="H38" s="3"/>
      <c r="I38" s="4"/>
      <c r="J38" s="3"/>
      <c r="K38" s="4"/>
      <c r="L38" s="2"/>
    </row>
    <row r="39" spans="1:12" x14ac:dyDescent="0.2">
      <c r="A39" s="2"/>
      <c r="B39" s="3"/>
      <c r="C39" s="4"/>
      <c r="D39" s="3"/>
      <c r="E39" s="4"/>
      <c r="F39" s="3"/>
      <c r="G39" s="4"/>
      <c r="H39" s="3"/>
      <c r="I39" s="4"/>
      <c r="J39" s="3"/>
      <c r="K39" s="4"/>
      <c r="L39" s="2"/>
    </row>
    <row r="40" spans="1:12" x14ac:dyDescent="0.2">
      <c r="A40" s="2"/>
      <c r="B40" s="3"/>
      <c r="C40" s="4"/>
      <c r="D40" s="3"/>
      <c r="E40" s="4"/>
      <c r="F40" s="3"/>
      <c r="G40" s="4"/>
      <c r="H40" s="3"/>
      <c r="I40" s="4"/>
      <c r="J40" s="3"/>
      <c r="K40" s="4"/>
      <c r="L40" s="2"/>
    </row>
    <row r="41" spans="1:12" x14ac:dyDescent="0.2">
      <c r="A41" s="2"/>
      <c r="B41" s="3"/>
      <c r="C41" s="4"/>
      <c r="D41" s="3"/>
      <c r="E41" s="4"/>
      <c r="F41" s="3"/>
      <c r="G41" s="4"/>
      <c r="H41" s="3"/>
      <c r="I41" s="4"/>
      <c r="J41" s="3"/>
      <c r="K41" s="4"/>
      <c r="L41" s="2"/>
    </row>
    <row r="42" spans="1:12" x14ac:dyDescent="0.2">
      <c r="A42" s="2"/>
      <c r="B42" s="3"/>
      <c r="C42" s="4"/>
      <c r="D42" s="3"/>
      <c r="E42" s="4"/>
      <c r="F42" s="3"/>
      <c r="G42" s="4"/>
      <c r="H42" s="3"/>
      <c r="I42" s="4"/>
      <c r="J42" s="3"/>
      <c r="K42" s="4"/>
      <c r="L42" s="2"/>
    </row>
    <row r="43" spans="1:12" x14ac:dyDescent="0.2">
      <c r="A43" s="2"/>
      <c r="B43" s="3"/>
      <c r="C43" s="4"/>
      <c r="D43" s="3"/>
      <c r="E43" s="4"/>
      <c r="F43" s="3"/>
      <c r="G43" s="4"/>
      <c r="H43" s="3"/>
      <c r="I43" s="4"/>
      <c r="J43" s="3"/>
      <c r="K43" s="4"/>
      <c r="L43" s="2"/>
    </row>
    <row r="44" spans="1:12" x14ac:dyDescent="0.2">
      <c r="A44" s="2"/>
      <c r="B44" s="3"/>
      <c r="C44" s="4"/>
      <c r="D44" s="3"/>
      <c r="E44" s="4"/>
      <c r="F44" s="3"/>
      <c r="G44" s="4"/>
      <c r="H44" s="3"/>
      <c r="I44" s="4"/>
      <c r="J44" s="3"/>
      <c r="K44" s="4"/>
      <c r="L44" s="2"/>
    </row>
    <row r="45" spans="1:12" x14ac:dyDescent="0.2">
      <c r="A45" s="2"/>
      <c r="B45" s="3"/>
      <c r="C45" s="4"/>
      <c r="D45" s="3"/>
      <c r="E45" s="4"/>
      <c r="F45" s="3"/>
      <c r="G45" s="4"/>
      <c r="H45" s="3"/>
      <c r="I45" s="4"/>
      <c r="J45" s="3"/>
      <c r="K45" s="4"/>
      <c r="L45" s="2"/>
    </row>
    <row r="46" spans="1:12" x14ac:dyDescent="0.2">
      <c r="A46" s="2"/>
      <c r="B46" s="3"/>
      <c r="C46" s="4"/>
      <c r="D46" s="3"/>
      <c r="E46" s="4"/>
      <c r="F46" s="3"/>
      <c r="G46" s="4"/>
      <c r="H46" s="3"/>
      <c r="I46" s="4"/>
      <c r="J46" s="3"/>
      <c r="K46" s="4"/>
      <c r="L46" s="2"/>
    </row>
    <row r="47" spans="1:12" x14ac:dyDescent="0.2">
      <c r="A47" s="2"/>
      <c r="B47" s="3"/>
      <c r="C47" s="4"/>
      <c r="D47" s="3"/>
      <c r="E47" s="4"/>
      <c r="F47" s="3"/>
      <c r="G47" s="4"/>
      <c r="H47" s="3"/>
      <c r="I47" s="4"/>
      <c r="J47" s="3"/>
      <c r="K47" s="4"/>
      <c r="L47" s="2"/>
    </row>
    <row r="48" spans="1:12" x14ac:dyDescent="0.2">
      <c r="A48" s="2"/>
      <c r="B48" s="3"/>
      <c r="C48" s="4"/>
      <c r="D48" s="3"/>
      <c r="E48" s="4"/>
      <c r="F48" s="3"/>
      <c r="G48" s="4"/>
      <c r="H48" s="3"/>
      <c r="I48" s="4"/>
      <c r="J48" s="3"/>
      <c r="K48" s="4"/>
      <c r="L48" s="2"/>
    </row>
    <row r="49" spans="1:12" x14ac:dyDescent="0.2">
      <c r="A49" s="2"/>
      <c r="B49" s="3"/>
      <c r="C49" s="4"/>
      <c r="D49" s="3"/>
      <c r="E49" s="4"/>
      <c r="F49" s="3"/>
      <c r="G49" s="4"/>
      <c r="H49" s="3"/>
      <c r="I49" s="4"/>
      <c r="J49" s="3"/>
      <c r="K49" s="4"/>
      <c r="L49" s="2"/>
    </row>
    <row r="50" spans="1:12" x14ac:dyDescent="0.2">
      <c r="A50" s="2"/>
      <c r="B50" s="3"/>
      <c r="C50" s="4"/>
      <c r="D50" s="3"/>
      <c r="E50" s="4"/>
      <c r="F50" s="3"/>
      <c r="G50" s="4"/>
      <c r="H50" s="3"/>
      <c r="I50" s="4"/>
      <c r="J50" s="3"/>
      <c r="K50" s="4"/>
      <c r="L50" s="2"/>
    </row>
    <row r="51" spans="1:12" x14ac:dyDescent="0.2">
      <c r="A51" s="2"/>
      <c r="B51" s="3"/>
      <c r="C51" s="4"/>
      <c r="D51" s="3"/>
      <c r="E51" s="4"/>
      <c r="F51" s="3"/>
      <c r="G51" s="4"/>
      <c r="H51" s="3"/>
      <c r="I51" s="4"/>
      <c r="J51" s="3"/>
      <c r="K51" s="4"/>
      <c r="L51" s="2"/>
    </row>
    <row r="52" spans="1:12" x14ac:dyDescent="0.2">
      <c r="A52" s="2"/>
      <c r="B52" s="3"/>
      <c r="C52" s="4"/>
      <c r="D52" s="3"/>
      <c r="E52" s="4"/>
      <c r="F52" s="3"/>
      <c r="G52" s="4"/>
      <c r="H52" s="3"/>
      <c r="I52" s="4"/>
      <c r="J52" s="3"/>
      <c r="K52" s="4"/>
      <c r="L52" s="2"/>
    </row>
    <row r="53" spans="1:12" x14ac:dyDescent="0.2">
      <c r="A53" s="2"/>
      <c r="B53" s="3"/>
      <c r="C53" s="4"/>
      <c r="D53" s="3"/>
      <c r="E53" s="4"/>
      <c r="F53" s="3"/>
      <c r="G53" s="4"/>
      <c r="H53" s="3"/>
      <c r="I53" s="4"/>
      <c r="J53" s="3"/>
      <c r="K53" s="4"/>
      <c r="L53" s="2"/>
    </row>
    <row r="54" spans="1:12" x14ac:dyDescent="0.2">
      <c r="A54" s="2"/>
      <c r="B54" s="3"/>
      <c r="C54" s="4"/>
      <c r="D54" s="3"/>
      <c r="E54" s="4"/>
      <c r="F54" s="3"/>
      <c r="G54" s="4"/>
      <c r="H54" s="3"/>
      <c r="I54" s="4"/>
      <c r="J54" s="3"/>
      <c r="K54" s="4"/>
      <c r="L54" s="2"/>
    </row>
    <row r="55" spans="1:12" x14ac:dyDescent="0.2">
      <c r="A55" s="2"/>
      <c r="B55" s="3"/>
      <c r="C55" s="4"/>
      <c r="D55" s="3"/>
      <c r="E55" s="4"/>
      <c r="F55" s="3"/>
      <c r="G55" s="4"/>
      <c r="H55" s="3"/>
      <c r="I55" s="4"/>
      <c r="J55" s="3"/>
      <c r="K55" s="4"/>
      <c r="L55" s="2"/>
    </row>
    <row r="56" spans="1:12" x14ac:dyDescent="0.2">
      <c r="A56" s="2"/>
      <c r="B56" s="3"/>
      <c r="C56" s="4"/>
      <c r="D56" s="3"/>
      <c r="E56" s="4"/>
      <c r="F56" s="3"/>
      <c r="G56" s="4"/>
      <c r="H56" s="3"/>
      <c r="I56" s="4"/>
      <c r="J56" s="3"/>
      <c r="K56" s="4"/>
      <c r="L56" s="2"/>
    </row>
    <row r="57" spans="1:12" x14ac:dyDescent="0.2">
      <c r="A57" s="2"/>
      <c r="B57" s="3"/>
      <c r="C57" s="4"/>
      <c r="D57" s="3"/>
      <c r="E57" s="4"/>
      <c r="F57" s="3"/>
      <c r="G57" s="4"/>
      <c r="H57" s="3"/>
      <c r="I57" s="4"/>
      <c r="J57" s="3"/>
      <c r="K57" s="4"/>
      <c r="L57" s="2"/>
    </row>
    <row r="58" spans="1:12" x14ac:dyDescent="0.2">
      <c r="A58" s="2"/>
      <c r="B58" s="3"/>
      <c r="C58" s="4"/>
      <c r="D58" s="3"/>
      <c r="E58" s="4"/>
      <c r="F58" s="3"/>
      <c r="G58" s="4"/>
      <c r="H58" s="3"/>
      <c r="I58" s="4"/>
      <c r="J58" s="3"/>
      <c r="K58" s="4"/>
      <c r="L58" s="2"/>
    </row>
    <row r="59" spans="1:12" x14ac:dyDescent="0.2">
      <c r="A59" s="2"/>
      <c r="B59" s="3"/>
      <c r="C59" s="4"/>
      <c r="D59" s="3"/>
      <c r="E59" s="4"/>
      <c r="F59" s="3"/>
      <c r="G59" s="4"/>
      <c r="H59" s="3"/>
      <c r="I59" s="4"/>
      <c r="J59" s="3"/>
      <c r="K59" s="4"/>
      <c r="L59" s="2"/>
    </row>
    <row r="60" spans="1:12" x14ac:dyDescent="0.2">
      <c r="A60" s="2"/>
      <c r="B60" s="3"/>
      <c r="C60" s="4"/>
      <c r="D60" s="3"/>
      <c r="E60" s="4"/>
      <c r="F60" s="3"/>
      <c r="G60" s="4"/>
      <c r="H60" s="3"/>
      <c r="I60" s="4"/>
      <c r="J60" s="3"/>
      <c r="K60" s="4"/>
      <c r="L60" s="2"/>
    </row>
    <row r="61" spans="1:12" x14ac:dyDescent="0.2">
      <c r="A61" s="2"/>
      <c r="B61" s="3"/>
      <c r="C61" s="4"/>
      <c r="D61" s="3"/>
      <c r="E61" s="4"/>
      <c r="F61" s="3"/>
      <c r="G61" s="4"/>
      <c r="H61" s="3"/>
      <c r="I61" s="4"/>
      <c r="J61" s="3"/>
      <c r="K61" s="4"/>
      <c r="L61" s="2"/>
    </row>
    <row r="62" spans="1:12" x14ac:dyDescent="0.2">
      <c r="A62" s="2"/>
      <c r="B62" s="3"/>
      <c r="C62" s="4"/>
      <c r="D62" s="3"/>
      <c r="E62" s="4"/>
      <c r="F62" s="3"/>
      <c r="G62" s="4"/>
      <c r="H62" s="3"/>
      <c r="I62" s="4"/>
      <c r="J62" s="3"/>
      <c r="K62" s="4"/>
      <c r="L62" s="2"/>
    </row>
    <row r="63" spans="1:12" x14ac:dyDescent="0.2">
      <c r="A63" s="2"/>
      <c r="B63" s="3"/>
      <c r="C63" s="4"/>
      <c r="D63" s="3"/>
      <c r="E63" s="4"/>
      <c r="F63" s="3"/>
      <c r="G63" s="4"/>
      <c r="H63" s="3"/>
      <c r="I63" s="4"/>
      <c r="J63" s="3"/>
      <c r="K63" s="4"/>
      <c r="L63" s="2"/>
    </row>
    <row r="64" spans="1:12" x14ac:dyDescent="0.2">
      <c r="A64" s="2"/>
      <c r="B64" s="3"/>
      <c r="C64" s="4"/>
      <c r="D64" s="3"/>
      <c r="E64" s="4"/>
      <c r="F64" s="3"/>
      <c r="G64" s="4"/>
      <c r="H64" s="3"/>
      <c r="I64" s="4"/>
      <c r="J64" s="3"/>
      <c r="K64" s="4"/>
      <c r="L64" s="2"/>
    </row>
    <row r="65" spans="1:12" x14ac:dyDescent="0.2">
      <c r="A65" s="2"/>
      <c r="B65" s="3"/>
      <c r="C65" s="4"/>
      <c r="D65" s="3"/>
      <c r="E65" s="4"/>
      <c r="F65" s="3"/>
      <c r="G65" s="4"/>
      <c r="H65" s="3"/>
      <c r="I65" s="4"/>
      <c r="J65" s="3"/>
      <c r="K65" s="4"/>
      <c r="L65" s="2"/>
    </row>
    <row r="66" spans="1:12" x14ac:dyDescent="0.2">
      <c r="A66" s="2"/>
      <c r="B66" s="3"/>
      <c r="C66" s="4"/>
      <c r="D66" s="3"/>
      <c r="E66" s="4"/>
      <c r="F66" s="3"/>
      <c r="G66" s="4"/>
      <c r="H66" s="3"/>
      <c r="I66" s="4"/>
      <c r="J66" s="3"/>
      <c r="K66" s="4"/>
      <c r="L66" s="2"/>
    </row>
    <row r="67" spans="1:12" x14ac:dyDescent="0.2">
      <c r="A67" s="2"/>
      <c r="B67" s="3"/>
      <c r="C67" s="4"/>
      <c r="D67" s="3"/>
      <c r="E67" s="4"/>
      <c r="F67" s="3"/>
      <c r="G67" s="4"/>
      <c r="H67" s="3"/>
      <c r="I67" s="4"/>
      <c r="J67" s="3"/>
      <c r="K67" s="4"/>
      <c r="L67" s="2"/>
    </row>
    <row r="68" spans="1:12" x14ac:dyDescent="0.2">
      <c r="A68" s="2"/>
      <c r="B68" s="3"/>
      <c r="C68" s="4"/>
      <c r="D68" s="3"/>
      <c r="E68" s="4"/>
      <c r="F68" s="3"/>
      <c r="G68" s="4"/>
      <c r="H68" s="3"/>
      <c r="I68" s="4"/>
      <c r="J68" s="3"/>
      <c r="K68" s="4"/>
      <c r="L68" s="2"/>
    </row>
    <row r="69" spans="1:12" x14ac:dyDescent="0.2">
      <c r="A69" s="2"/>
      <c r="B69" s="3"/>
      <c r="C69" s="4"/>
      <c r="D69" s="3"/>
      <c r="E69" s="4"/>
      <c r="F69" s="3"/>
      <c r="G69" s="4"/>
      <c r="H69" s="3"/>
      <c r="I69" s="4"/>
      <c r="J69" s="3"/>
      <c r="K69" s="4"/>
      <c r="L69" s="2"/>
    </row>
    <row r="70" spans="1:12" x14ac:dyDescent="0.2">
      <c r="A70" s="2"/>
      <c r="B70" s="3"/>
      <c r="C70" s="4"/>
      <c r="D70" s="3"/>
      <c r="E70" s="4"/>
      <c r="F70" s="3"/>
      <c r="G70" s="4"/>
      <c r="H70" s="3"/>
      <c r="I70" s="4"/>
      <c r="J70" s="3"/>
      <c r="K70" s="4"/>
      <c r="L70" s="2"/>
    </row>
    <row r="71" spans="1:12" x14ac:dyDescent="0.2">
      <c r="A71" s="2"/>
      <c r="B71" s="3"/>
      <c r="C71" s="4"/>
      <c r="D71" s="3"/>
      <c r="E71" s="4"/>
      <c r="F71" s="3"/>
      <c r="G71" s="4"/>
      <c r="H71" s="3"/>
      <c r="I71" s="4"/>
      <c r="J71" s="3"/>
      <c r="K71" s="4"/>
      <c r="L71" s="2"/>
    </row>
    <row r="72" spans="1:12" x14ac:dyDescent="0.2">
      <c r="A72" s="2"/>
      <c r="B72" s="3"/>
      <c r="C72" s="4"/>
      <c r="D72" s="3"/>
      <c r="E72" s="4"/>
      <c r="F72" s="3"/>
      <c r="G72" s="4"/>
      <c r="H72" s="3"/>
      <c r="I72" s="4"/>
      <c r="J72" s="3"/>
      <c r="K72" s="4"/>
      <c r="L72" s="2"/>
    </row>
    <row r="73" spans="1:12" x14ac:dyDescent="0.2">
      <c r="A73" s="2"/>
      <c r="B73" s="3"/>
      <c r="C73" s="4"/>
      <c r="D73" s="3"/>
      <c r="E73" s="4"/>
      <c r="F73" s="3"/>
      <c r="G73" s="4"/>
      <c r="H73" s="3"/>
      <c r="I73" s="4"/>
      <c r="J73" s="3"/>
      <c r="K73" s="4"/>
      <c r="L73" s="2"/>
    </row>
    <row r="74" spans="1:12" x14ac:dyDescent="0.2">
      <c r="A74" s="2"/>
      <c r="B74" s="3"/>
      <c r="C74" s="4"/>
      <c r="D74" s="3"/>
      <c r="E74" s="4"/>
      <c r="F74" s="3"/>
      <c r="G74" s="4"/>
      <c r="H74" s="3"/>
      <c r="I74" s="4"/>
      <c r="J74" s="3"/>
      <c r="K74" s="4"/>
      <c r="L74" s="2"/>
    </row>
    <row r="75" spans="1:12" x14ac:dyDescent="0.2">
      <c r="A75" s="2"/>
      <c r="B75" s="3"/>
      <c r="C75" s="4"/>
      <c r="D75" s="3"/>
      <c r="E75" s="4"/>
      <c r="F75" s="3"/>
      <c r="G75" s="4"/>
      <c r="H75" s="3"/>
      <c r="I75" s="4"/>
      <c r="J75" s="3"/>
      <c r="K75" s="4"/>
      <c r="L75" s="2"/>
    </row>
    <row r="76" spans="1:12" x14ac:dyDescent="0.2">
      <c r="A76" s="2"/>
      <c r="B76" s="3"/>
      <c r="C76" s="4"/>
      <c r="D76" s="3"/>
      <c r="E76" s="4"/>
      <c r="F76" s="3"/>
      <c r="G76" s="4"/>
      <c r="H76" s="3"/>
      <c r="I76" s="4"/>
      <c r="J76" s="3"/>
      <c r="K76" s="4"/>
      <c r="L76" s="2"/>
    </row>
    <row r="77" spans="1:12" x14ac:dyDescent="0.2">
      <c r="A77" s="2"/>
      <c r="B77" s="3"/>
      <c r="C77" s="4"/>
      <c r="D77" s="3"/>
      <c r="E77" s="4"/>
      <c r="F77" s="3"/>
      <c r="G77" s="4"/>
      <c r="H77" s="3"/>
      <c r="I77" s="4"/>
      <c r="J77" s="3"/>
      <c r="K77" s="4"/>
      <c r="L77" s="2"/>
    </row>
    <row r="78" spans="1:12" x14ac:dyDescent="0.2">
      <c r="A78" s="2"/>
      <c r="B78" s="3"/>
      <c r="C78" s="4"/>
      <c r="D78" s="3"/>
      <c r="E78" s="4"/>
      <c r="F78" s="3"/>
      <c r="G78" s="4"/>
      <c r="H78" s="3"/>
      <c r="I78" s="4"/>
      <c r="J78" s="3"/>
      <c r="K78" s="4"/>
      <c r="L78" s="2"/>
    </row>
    <row r="79" spans="1:12" x14ac:dyDescent="0.2">
      <c r="A79" s="2"/>
      <c r="B79" s="3"/>
      <c r="C79" s="4"/>
      <c r="D79" s="3"/>
      <c r="E79" s="4"/>
      <c r="F79" s="3"/>
      <c r="G79" s="4"/>
      <c r="H79" s="3"/>
      <c r="I79" s="4"/>
      <c r="J79" s="3"/>
      <c r="K79" s="4"/>
      <c r="L79" s="2"/>
    </row>
    <row r="80" spans="1:12" x14ac:dyDescent="0.2">
      <c r="A80" s="2"/>
      <c r="B80" s="3"/>
      <c r="C80" s="4"/>
      <c r="D80" s="3"/>
      <c r="E80" s="4"/>
      <c r="F80" s="3"/>
      <c r="G80" s="4"/>
      <c r="H80" s="3"/>
      <c r="I80" s="4"/>
      <c r="J80" s="3"/>
      <c r="K80" s="4"/>
      <c r="L80" s="2"/>
    </row>
    <row r="81" spans="1:12" x14ac:dyDescent="0.2">
      <c r="A81" s="2"/>
      <c r="B81" s="3"/>
      <c r="C81" s="4"/>
      <c r="D81" s="3"/>
      <c r="E81" s="4"/>
      <c r="F81" s="3"/>
      <c r="G81" s="4"/>
      <c r="H81" s="3"/>
      <c r="I81" s="4"/>
      <c r="J81" s="3"/>
      <c r="K81" s="4"/>
      <c r="L81" s="2"/>
    </row>
    <row r="82" spans="1:12" x14ac:dyDescent="0.2">
      <c r="A82" s="2"/>
      <c r="B82" s="3"/>
      <c r="C82" s="4"/>
      <c r="D82" s="3"/>
      <c r="E82" s="4"/>
      <c r="F82" s="3"/>
      <c r="G82" s="4"/>
      <c r="H82" s="3"/>
      <c r="I82" s="4"/>
      <c r="J82" s="3"/>
      <c r="K82" s="4"/>
      <c r="L82" s="2"/>
    </row>
    <row r="83" spans="1:12" x14ac:dyDescent="0.2">
      <c r="A83" s="2"/>
      <c r="B83" s="3"/>
      <c r="C83" s="4"/>
      <c r="D83" s="3"/>
      <c r="E83" s="4"/>
      <c r="F83" s="3"/>
      <c r="G83" s="4"/>
      <c r="H83" s="3"/>
      <c r="I83" s="4"/>
      <c r="J83" s="3"/>
      <c r="K83" s="4"/>
      <c r="L83" s="2"/>
    </row>
    <row r="84" spans="1:12" x14ac:dyDescent="0.2">
      <c r="A84" s="2"/>
      <c r="B84" s="3"/>
      <c r="C84" s="4"/>
      <c r="D84" s="3"/>
      <c r="E84" s="4"/>
      <c r="F84" s="3"/>
      <c r="G84" s="4"/>
      <c r="H84" s="3"/>
      <c r="I84" s="4"/>
      <c r="J84" s="3"/>
      <c r="K84" s="4"/>
      <c r="L84" s="2"/>
    </row>
    <row r="85" spans="1:12" x14ac:dyDescent="0.2">
      <c r="A85" s="2"/>
      <c r="B85" s="3"/>
      <c r="C85" s="4"/>
      <c r="D85" s="3"/>
      <c r="E85" s="4"/>
      <c r="F85" s="3"/>
      <c r="G85" s="4"/>
      <c r="H85" s="3"/>
      <c r="I85" s="4"/>
      <c r="J85" s="3"/>
      <c r="K85" s="4"/>
      <c r="L85" s="2"/>
    </row>
    <row r="86" spans="1:12" x14ac:dyDescent="0.2">
      <c r="A86" s="2"/>
      <c r="B86" s="3"/>
      <c r="C86" s="4"/>
      <c r="D86" s="3"/>
      <c r="E86" s="4"/>
      <c r="F86" s="3"/>
      <c r="G86" s="4"/>
      <c r="H86" s="3"/>
      <c r="I86" s="4"/>
      <c r="J86" s="3"/>
      <c r="K86" s="4"/>
      <c r="L86" s="2"/>
    </row>
    <row r="87" spans="1:12" x14ac:dyDescent="0.2">
      <c r="A87" s="2"/>
      <c r="B87" s="3"/>
      <c r="C87" s="4"/>
      <c r="D87" s="3"/>
      <c r="E87" s="4"/>
      <c r="F87" s="3"/>
      <c r="G87" s="4"/>
      <c r="H87" s="3"/>
      <c r="I87" s="4"/>
      <c r="J87" s="3"/>
      <c r="K87" s="4"/>
      <c r="L87" s="2"/>
    </row>
    <row r="88" spans="1:12" x14ac:dyDescent="0.2">
      <c r="A88" s="2"/>
      <c r="B88" s="3"/>
      <c r="C88" s="4"/>
      <c r="D88" s="3"/>
      <c r="E88" s="4"/>
      <c r="F88" s="3"/>
      <c r="G88" s="4"/>
      <c r="H88" s="3"/>
      <c r="I88" s="4"/>
      <c r="J88" s="3"/>
      <c r="K88" s="4"/>
      <c r="L88" s="2"/>
    </row>
    <row r="89" spans="1:12" x14ac:dyDescent="0.2">
      <c r="A89" s="2"/>
      <c r="B89" s="3"/>
      <c r="C89" s="4"/>
      <c r="D89" s="3"/>
      <c r="E89" s="4"/>
      <c r="F89" s="3"/>
      <c r="G89" s="4"/>
      <c r="H89" s="3"/>
      <c r="I89" s="4"/>
      <c r="J89" s="3"/>
      <c r="K89" s="4"/>
      <c r="L89" s="2"/>
    </row>
    <row r="90" spans="1:12" x14ac:dyDescent="0.2">
      <c r="A90" s="2"/>
      <c r="B90" s="3"/>
      <c r="C90" s="4"/>
      <c r="D90" s="3"/>
      <c r="E90" s="4"/>
      <c r="F90" s="3"/>
      <c r="G90" s="4"/>
      <c r="H90" s="3"/>
      <c r="I90" s="4"/>
      <c r="J90" s="3"/>
      <c r="K90" s="4"/>
      <c r="L90" s="2"/>
    </row>
    <row r="91" spans="1:12" x14ac:dyDescent="0.2">
      <c r="A91" s="2"/>
      <c r="B91" s="3"/>
      <c r="C91" s="4"/>
      <c r="D91" s="3"/>
      <c r="E91" s="4"/>
      <c r="F91" s="3"/>
      <c r="G91" s="4"/>
      <c r="H91" s="3"/>
      <c r="I91" s="4"/>
      <c r="J91" s="3"/>
      <c r="K91" s="4"/>
      <c r="L91" s="2"/>
    </row>
    <row r="92" spans="1:12" x14ac:dyDescent="0.2">
      <c r="A92" s="2"/>
      <c r="B92" s="3"/>
      <c r="C92" s="4"/>
      <c r="D92" s="3"/>
      <c r="E92" s="4"/>
      <c r="F92" s="3"/>
      <c r="G92" s="4"/>
      <c r="H92" s="3"/>
      <c r="I92" s="4"/>
      <c r="J92" s="3"/>
      <c r="K92" s="4"/>
      <c r="L92" s="2"/>
    </row>
    <row r="93" spans="1:12" x14ac:dyDescent="0.2">
      <c r="A93" s="2"/>
      <c r="B93" s="3"/>
      <c r="C93" s="4"/>
      <c r="D93" s="3"/>
      <c r="E93" s="4"/>
      <c r="F93" s="3"/>
      <c r="G93" s="4"/>
      <c r="H93" s="3"/>
      <c r="I93" s="4"/>
      <c r="J93" s="3"/>
      <c r="K93" s="4"/>
      <c r="L93" s="2"/>
    </row>
    <row r="94" spans="1:12" x14ac:dyDescent="0.2">
      <c r="A94" s="2"/>
      <c r="B94" s="3"/>
      <c r="C94" s="4"/>
      <c r="D94" s="3"/>
      <c r="E94" s="4"/>
      <c r="F94" s="3"/>
      <c r="G94" s="4"/>
      <c r="H94" s="3"/>
      <c r="I94" s="4"/>
      <c r="J94" s="3"/>
      <c r="K94" s="4"/>
      <c r="L94" s="2"/>
    </row>
    <row r="95" spans="1:12" x14ac:dyDescent="0.2">
      <c r="A95" s="2"/>
      <c r="B95" s="5"/>
      <c r="C95" s="6"/>
      <c r="D95" s="5"/>
      <c r="E95" s="6"/>
      <c r="F95" s="5"/>
      <c r="G95" s="6"/>
      <c r="H95" s="5"/>
      <c r="I95" s="6"/>
      <c r="J95" s="5"/>
      <c r="K95" s="6"/>
      <c r="L95" s="2"/>
    </row>
    <row r="96" spans="1:12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</sheetData>
  <mergeCells count="5">
    <mergeCell ref="B3:C4"/>
    <mergeCell ref="D3:E4"/>
    <mergeCell ref="F3:G4"/>
    <mergeCell ref="H3:I4"/>
    <mergeCell ref="J3:K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8ED7-B63C-B04C-9F14-11EC75B8CD0E}">
  <dimension ref="B2:J41"/>
  <sheetViews>
    <sheetView workbookViewId="0">
      <selection activeCell="G38" sqref="G38"/>
    </sheetView>
  </sheetViews>
  <sheetFormatPr baseColWidth="10" defaultRowHeight="16" x14ac:dyDescent="0.2"/>
  <cols>
    <col min="2" max="2" width="15.33203125" customWidth="1"/>
    <col min="3" max="3" width="38.83203125" customWidth="1"/>
    <col min="4" max="4" width="19.33203125" customWidth="1"/>
    <col min="5" max="5" width="19" customWidth="1"/>
    <col min="6" max="6" width="12.33203125" bestFit="1" customWidth="1"/>
    <col min="7" max="7" width="19.83203125" customWidth="1"/>
    <col min="8" max="8" width="10.83203125" customWidth="1"/>
    <col min="9" max="9" width="16.83203125" customWidth="1"/>
    <col min="10" max="10" width="38" customWidth="1"/>
    <col min="2000" max="2000" width="2.5" customWidth="1"/>
  </cols>
  <sheetData>
    <row r="2" spans="2:10" ht="19" x14ac:dyDescent="0.25">
      <c r="B2" s="16" t="s">
        <v>27</v>
      </c>
      <c r="C2" s="17"/>
      <c r="D2" s="17"/>
      <c r="E2" s="17"/>
      <c r="F2" s="17"/>
      <c r="G2" s="17"/>
      <c r="H2" s="17"/>
      <c r="I2" s="16" t="s">
        <v>28</v>
      </c>
      <c r="J2" s="17"/>
    </row>
    <row r="4" spans="2:10" s="1" customFormat="1" ht="19" x14ac:dyDescent="0.25">
      <c r="B4" s="8" t="s">
        <v>5</v>
      </c>
      <c r="C4" s="8" t="s">
        <v>7</v>
      </c>
      <c r="D4" s="8" t="s">
        <v>18</v>
      </c>
      <c r="E4" s="8" t="s">
        <v>8</v>
      </c>
      <c r="F4" s="8" t="s">
        <v>18</v>
      </c>
      <c r="G4" s="8" t="s">
        <v>22</v>
      </c>
      <c r="I4" s="8" t="s">
        <v>5</v>
      </c>
      <c r="J4" s="8" t="s">
        <v>23</v>
      </c>
    </row>
    <row r="5" spans="2:10" ht="19" x14ac:dyDescent="0.25">
      <c r="B5" s="9" t="s">
        <v>6</v>
      </c>
      <c r="C5" s="10" t="s">
        <v>9</v>
      </c>
      <c r="D5" s="11">
        <v>5</v>
      </c>
      <c r="E5" s="10" t="s">
        <v>10</v>
      </c>
      <c r="F5" s="11">
        <v>10</v>
      </c>
      <c r="G5" s="11">
        <v>6</v>
      </c>
      <c r="I5" s="9" t="s">
        <v>6</v>
      </c>
      <c r="J5" s="10" t="s">
        <v>24</v>
      </c>
    </row>
    <row r="6" spans="2:10" ht="19" x14ac:dyDescent="0.25">
      <c r="B6" s="9" t="s">
        <v>11</v>
      </c>
      <c r="C6" s="10" t="s">
        <v>19</v>
      </c>
      <c r="D6" s="11">
        <v>4</v>
      </c>
      <c r="E6" s="10" t="s">
        <v>12</v>
      </c>
      <c r="F6" s="11">
        <v>5</v>
      </c>
      <c r="G6" s="11">
        <v>10</v>
      </c>
      <c r="I6" s="9" t="s">
        <v>11</v>
      </c>
      <c r="J6" s="10" t="s">
        <v>25</v>
      </c>
    </row>
    <row r="7" spans="2:10" ht="19" x14ac:dyDescent="0.25">
      <c r="B7" s="62" t="s">
        <v>13</v>
      </c>
      <c r="C7" s="10" t="s">
        <v>14</v>
      </c>
      <c r="D7" s="11">
        <v>10</v>
      </c>
      <c r="E7" s="10" t="s">
        <v>12</v>
      </c>
      <c r="F7" s="11">
        <v>10</v>
      </c>
      <c r="G7" s="60">
        <v>16</v>
      </c>
      <c r="I7" s="15" t="s">
        <v>13</v>
      </c>
      <c r="J7" s="10" t="s">
        <v>44</v>
      </c>
    </row>
    <row r="8" spans="2:10" ht="20" x14ac:dyDescent="0.25">
      <c r="B8" s="62"/>
      <c r="C8" s="12" t="s">
        <v>20</v>
      </c>
      <c r="D8" s="13">
        <v>6</v>
      </c>
      <c r="E8" s="14" t="s">
        <v>10</v>
      </c>
      <c r="F8" s="11">
        <v>5</v>
      </c>
      <c r="G8" s="61"/>
      <c r="I8" s="9" t="s">
        <v>15</v>
      </c>
      <c r="J8" s="10" t="s">
        <v>26</v>
      </c>
    </row>
    <row r="9" spans="2:10" ht="19" x14ac:dyDescent="0.25">
      <c r="B9" s="9" t="s">
        <v>15</v>
      </c>
      <c r="C9" s="10" t="s">
        <v>16</v>
      </c>
      <c r="D9" s="11">
        <v>5</v>
      </c>
      <c r="E9" s="10" t="s">
        <v>21</v>
      </c>
      <c r="F9" s="11">
        <v>5</v>
      </c>
      <c r="G9" s="11">
        <v>5</v>
      </c>
    </row>
    <row r="11" spans="2:10" ht="19" x14ac:dyDescent="0.25">
      <c r="B11" s="16" t="s">
        <v>29</v>
      </c>
      <c r="J11" s="19"/>
    </row>
    <row r="13" spans="2:10" ht="19" x14ac:dyDescent="0.25">
      <c r="B13" s="8" t="s">
        <v>5</v>
      </c>
      <c r="C13" s="8" t="s">
        <v>32</v>
      </c>
    </row>
    <row r="14" spans="2:10" ht="19" x14ac:dyDescent="0.25">
      <c r="B14" s="9" t="s">
        <v>6</v>
      </c>
      <c r="C14" s="10" t="s">
        <v>31</v>
      </c>
    </row>
    <row r="15" spans="2:10" ht="19" x14ac:dyDescent="0.25">
      <c r="B15" s="15" t="s">
        <v>13</v>
      </c>
      <c r="C15" s="10" t="s">
        <v>30</v>
      </c>
    </row>
    <row r="16" spans="2:10" ht="19" x14ac:dyDescent="0.25">
      <c r="B16" s="9" t="s">
        <v>15</v>
      </c>
      <c r="C16" s="10" t="s">
        <v>17</v>
      </c>
    </row>
    <row r="18" spans="2:5" ht="19" x14ac:dyDescent="0.25">
      <c r="B18" s="16" t="s">
        <v>33</v>
      </c>
    </row>
    <row r="20" spans="2:5" ht="19" x14ac:dyDescent="0.25">
      <c r="B20" s="8" t="s">
        <v>5</v>
      </c>
      <c r="C20" s="8" t="s">
        <v>34</v>
      </c>
      <c r="D20" s="8" t="s">
        <v>35</v>
      </c>
    </row>
    <row r="21" spans="2:5" ht="19" x14ac:dyDescent="0.25">
      <c r="B21" s="9" t="s">
        <v>6</v>
      </c>
      <c r="C21" s="11">
        <v>112</v>
      </c>
      <c r="D21" s="10" t="s">
        <v>36</v>
      </c>
    </row>
    <row r="22" spans="2:5" ht="19" x14ac:dyDescent="0.25">
      <c r="B22" s="9" t="s">
        <v>11</v>
      </c>
      <c r="C22" s="11">
        <v>2300</v>
      </c>
      <c r="D22" s="10" t="s">
        <v>37</v>
      </c>
    </row>
    <row r="23" spans="2:5" ht="19" x14ac:dyDescent="0.25">
      <c r="B23" s="15" t="s">
        <v>13</v>
      </c>
      <c r="C23" s="11">
        <v>55</v>
      </c>
      <c r="D23" s="10" t="s">
        <v>38</v>
      </c>
    </row>
    <row r="24" spans="2:5" ht="19" x14ac:dyDescent="0.25">
      <c r="B24" s="9" t="s">
        <v>15</v>
      </c>
      <c r="C24" s="11">
        <v>200</v>
      </c>
      <c r="D24" s="10" t="s">
        <v>39</v>
      </c>
    </row>
    <row r="26" spans="2:5" ht="19" x14ac:dyDescent="0.25">
      <c r="B26" s="16" t="s">
        <v>47</v>
      </c>
    </row>
    <row r="28" spans="2:5" ht="19" x14ac:dyDescent="0.25">
      <c r="B28" s="8" t="s">
        <v>5</v>
      </c>
      <c r="C28" s="53" t="s">
        <v>112</v>
      </c>
      <c r="D28" s="53" t="s">
        <v>113</v>
      </c>
      <c r="E28" s="53" t="s">
        <v>42</v>
      </c>
    </row>
    <row r="29" spans="2:5" ht="19" x14ac:dyDescent="0.25">
      <c r="B29" s="9" t="s">
        <v>6</v>
      </c>
      <c r="C29" s="54">
        <f>((200*30)/100)/MIN(D5,G5)</f>
        <v>12</v>
      </c>
      <c r="D29" s="54">
        <f>C21/MIN(D5,G5)</f>
        <v>22.4</v>
      </c>
      <c r="E29" s="54" t="s">
        <v>43</v>
      </c>
    </row>
    <row r="30" spans="2:5" ht="19" x14ac:dyDescent="0.25">
      <c r="B30" s="9" t="s">
        <v>11</v>
      </c>
      <c r="C30" s="55">
        <f>(200*10)/(F6+D6)</f>
        <v>222.22222222222223</v>
      </c>
      <c r="D30" s="55">
        <f>C22/(F6+D6)</f>
        <v>255.55555555555554</v>
      </c>
      <c r="E30" s="54" t="s">
        <v>43</v>
      </c>
    </row>
    <row r="31" spans="2:5" ht="19" x14ac:dyDescent="0.25">
      <c r="B31" s="15" t="s">
        <v>13</v>
      </c>
      <c r="C31" s="55">
        <f>(200/(8/2))/F8</f>
        <v>10</v>
      </c>
      <c r="D31" s="54">
        <f>C23/F8</f>
        <v>11</v>
      </c>
      <c r="E31" s="54" t="s">
        <v>43</v>
      </c>
    </row>
    <row r="32" spans="2:5" ht="19" x14ac:dyDescent="0.25">
      <c r="B32" s="9" t="s">
        <v>15</v>
      </c>
      <c r="C32" s="54">
        <f>200/D9</f>
        <v>40</v>
      </c>
      <c r="D32" s="54">
        <f>200/G9</f>
        <v>40</v>
      </c>
      <c r="E32" s="54" t="s">
        <v>45</v>
      </c>
    </row>
    <row r="33" spans="2:7" ht="19" x14ac:dyDescent="0.25">
      <c r="B33" s="16"/>
      <c r="C33" s="58" t="s">
        <v>117</v>
      </c>
      <c r="D33" s="58" t="s">
        <v>117</v>
      </c>
      <c r="E33" s="18"/>
    </row>
    <row r="34" spans="2:7" ht="19" x14ac:dyDescent="0.25">
      <c r="B34" s="16" t="s">
        <v>46</v>
      </c>
      <c r="C34" s="18"/>
      <c r="D34" s="18"/>
      <c r="E34" s="18"/>
      <c r="G34" s="47"/>
    </row>
    <row r="35" spans="2:7" x14ac:dyDescent="0.2">
      <c r="G35" s="47"/>
    </row>
    <row r="36" spans="2:7" ht="19" x14ac:dyDescent="0.25">
      <c r="B36" s="8" t="s">
        <v>5</v>
      </c>
      <c r="C36" s="53" t="s">
        <v>40</v>
      </c>
      <c r="D36" s="53" t="s">
        <v>41</v>
      </c>
      <c r="G36" s="47"/>
    </row>
    <row r="37" spans="2:7" ht="19" x14ac:dyDescent="0.25">
      <c r="B37" s="9" t="s">
        <v>6</v>
      </c>
      <c r="C37" s="56">
        <f>200/(((200*30)/100))</f>
        <v>3.3333333333333335</v>
      </c>
      <c r="D37" s="57">
        <f>200/C21</f>
        <v>1.7857142857142858</v>
      </c>
      <c r="G37" s="47"/>
    </row>
    <row r="38" spans="2:7" ht="19" x14ac:dyDescent="0.25">
      <c r="B38" s="9" t="s">
        <v>11</v>
      </c>
      <c r="C38" s="57">
        <f>200/(200*10)</f>
        <v>0.1</v>
      </c>
      <c r="D38" s="57">
        <f>200/C22</f>
        <v>8.6956521739130432E-2</v>
      </c>
      <c r="G38" s="47"/>
    </row>
    <row r="39" spans="2:7" ht="19" x14ac:dyDescent="0.25">
      <c r="B39" s="15" t="s">
        <v>13</v>
      </c>
      <c r="C39" s="55">
        <f>200/((200*2)/8)</f>
        <v>4</v>
      </c>
      <c r="D39" s="57">
        <f>200/C23</f>
        <v>3.6363636363636362</v>
      </c>
    </row>
    <row r="40" spans="2:7" ht="19" x14ac:dyDescent="0.25">
      <c r="B40" s="9" t="s">
        <v>15</v>
      </c>
      <c r="C40" s="54">
        <f>200/200</f>
        <v>1</v>
      </c>
      <c r="D40" s="54">
        <f>200/C24</f>
        <v>1</v>
      </c>
    </row>
    <row r="41" spans="2:7" ht="19" x14ac:dyDescent="0.25">
      <c r="C41" s="58" t="s">
        <v>118</v>
      </c>
      <c r="D41" s="58" t="s">
        <v>118</v>
      </c>
    </row>
  </sheetData>
  <mergeCells count="2">
    <mergeCell ref="G7:G8"/>
    <mergeCell ref="B7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B379-7498-1C42-A418-0B985DDB27AD}">
  <dimension ref="A2:U39"/>
  <sheetViews>
    <sheetView topLeftCell="K5" zoomScale="130" zoomScaleNormal="130" workbookViewId="0">
      <selection activeCell="S19" sqref="S19"/>
    </sheetView>
  </sheetViews>
  <sheetFormatPr baseColWidth="10" defaultRowHeight="14" x14ac:dyDescent="0.2"/>
  <cols>
    <col min="1" max="1" width="10.5" style="20" bestFit="1" customWidth="1"/>
    <col min="2" max="2" width="21" style="20" bestFit="1" customWidth="1"/>
    <col min="3" max="3" width="13.6640625" style="20" bestFit="1" customWidth="1"/>
    <col min="4" max="4" width="12.1640625" style="20" customWidth="1"/>
    <col min="5" max="5" width="12.83203125" style="20" bestFit="1" customWidth="1"/>
    <col min="6" max="6" width="12" style="20" bestFit="1" customWidth="1"/>
    <col min="7" max="7" width="12.6640625" style="20" bestFit="1" customWidth="1"/>
    <col min="8" max="8" width="17.6640625" style="20" customWidth="1"/>
    <col min="9" max="10" width="10.83203125" style="20"/>
    <col min="11" max="11" width="19.5" style="20" customWidth="1"/>
    <col min="12" max="12" width="4.1640625" style="20" customWidth="1"/>
    <col min="13" max="13" width="22.1640625" style="20" bestFit="1" customWidth="1"/>
    <col min="14" max="15" width="10.83203125" style="20"/>
    <col min="16" max="16" width="17.33203125" style="20" bestFit="1" customWidth="1"/>
    <col min="17" max="17" width="17.33203125" style="20" customWidth="1"/>
    <col min="18" max="20" width="10.83203125" style="20"/>
    <col min="21" max="21" width="13" style="20" customWidth="1"/>
    <col min="22" max="16384" width="10.83203125" style="20"/>
  </cols>
  <sheetData>
    <row r="2" spans="1:14" x14ac:dyDescent="0.2">
      <c r="B2" s="20" t="s">
        <v>111</v>
      </c>
    </row>
    <row r="3" spans="1:14" x14ac:dyDescent="0.2">
      <c r="J3" s="21"/>
    </row>
    <row r="6" spans="1:14" x14ac:dyDescent="0.2">
      <c r="B6" s="22"/>
      <c r="C6" s="63"/>
      <c r="D6" s="63"/>
      <c r="E6" s="63"/>
      <c r="F6" s="63"/>
      <c r="G6" s="63"/>
      <c r="H6" s="63"/>
      <c r="I6" s="63"/>
      <c r="J6" s="63"/>
    </row>
    <row r="7" spans="1:14" ht="34" x14ac:dyDescent="0.2">
      <c r="A7" s="23" t="s">
        <v>48</v>
      </c>
      <c r="B7" s="24" t="s">
        <v>49</v>
      </c>
      <c r="C7" s="24" t="s">
        <v>50</v>
      </c>
      <c r="D7" s="24" t="s">
        <v>51</v>
      </c>
      <c r="E7" s="24" t="s">
        <v>52</v>
      </c>
      <c r="F7" s="24" t="s">
        <v>53</v>
      </c>
      <c r="G7" s="24" t="s">
        <v>54</v>
      </c>
      <c r="H7" s="24" t="s">
        <v>55</v>
      </c>
      <c r="I7" s="24" t="s">
        <v>56</v>
      </c>
      <c r="J7" s="24" t="s">
        <v>57</v>
      </c>
      <c r="K7" s="25" t="s">
        <v>58</v>
      </c>
    </row>
    <row r="8" spans="1:14" ht="16" x14ac:dyDescent="0.2">
      <c r="A8" s="26">
        <v>1</v>
      </c>
      <c r="B8" s="27" t="s">
        <v>59</v>
      </c>
      <c r="C8" s="28">
        <v>6.33</v>
      </c>
      <c r="D8" s="28">
        <v>0</v>
      </c>
      <c r="E8" s="28">
        <v>12.5</v>
      </c>
      <c r="F8" s="28">
        <v>1</v>
      </c>
      <c r="G8" s="28">
        <v>4.5</v>
      </c>
      <c r="H8" s="28">
        <v>8.15</v>
      </c>
      <c r="I8" s="28">
        <v>1</v>
      </c>
      <c r="J8" s="28">
        <v>0.75</v>
      </c>
      <c r="K8" s="29">
        <f>SUM(C8:J8)</f>
        <v>34.229999999999997</v>
      </c>
    </row>
    <row r="9" spans="1:14" ht="16" x14ac:dyDescent="0.2">
      <c r="A9" s="26">
        <v>2</v>
      </c>
      <c r="B9" s="27" t="s">
        <v>59</v>
      </c>
      <c r="C9" s="28">
        <v>2</v>
      </c>
      <c r="D9" s="28">
        <v>28.58</v>
      </c>
      <c r="E9" s="28">
        <v>21.5</v>
      </c>
      <c r="F9" s="28">
        <v>1.5</v>
      </c>
      <c r="G9" s="28">
        <v>7</v>
      </c>
      <c r="H9" s="28">
        <v>3.25</v>
      </c>
      <c r="I9" s="28">
        <v>0.75</v>
      </c>
      <c r="J9" s="28">
        <v>0.5</v>
      </c>
      <c r="K9" s="29">
        <f t="shared" ref="K9:K24" si="0">SUM(C9:J9)</f>
        <v>65.08</v>
      </c>
    </row>
    <row r="10" spans="1:14" ht="16" x14ac:dyDescent="0.2">
      <c r="A10" s="26">
        <v>3</v>
      </c>
      <c r="B10" s="27" t="s">
        <v>59</v>
      </c>
      <c r="C10" s="28">
        <v>3.3</v>
      </c>
      <c r="D10" s="28">
        <v>42.33</v>
      </c>
      <c r="E10" s="28">
        <v>44.67</v>
      </c>
      <c r="F10" s="28">
        <v>2</v>
      </c>
      <c r="G10" s="28">
        <v>9.5</v>
      </c>
      <c r="H10" s="28">
        <v>9.5</v>
      </c>
      <c r="I10" s="28">
        <v>1</v>
      </c>
      <c r="J10" s="28">
        <v>1.5</v>
      </c>
      <c r="K10" s="29">
        <f t="shared" si="0"/>
        <v>113.8</v>
      </c>
    </row>
    <row r="11" spans="1:14" ht="16" x14ac:dyDescent="0.2">
      <c r="A11" s="26">
        <v>4</v>
      </c>
      <c r="B11" s="27" t="s">
        <v>59</v>
      </c>
      <c r="C11" s="28">
        <v>1.5</v>
      </c>
      <c r="D11" s="28">
        <v>15.33</v>
      </c>
      <c r="E11" s="28">
        <v>16</v>
      </c>
      <c r="F11" s="28">
        <v>1.5</v>
      </c>
      <c r="G11" s="28">
        <v>9</v>
      </c>
      <c r="H11" s="28">
        <v>5.25</v>
      </c>
      <c r="I11" s="28">
        <v>0.5</v>
      </c>
      <c r="J11" s="28">
        <v>1</v>
      </c>
      <c r="K11" s="29">
        <f t="shared" si="0"/>
        <v>50.08</v>
      </c>
    </row>
    <row r="12" spans="1:14" ht="16" x14ac:dyDescent="0.2">
      <c r="A12" s="26">
        <v>5</v>
      </c>
      <c r="B12" s="27" t="s">
        <v>59</v>
      </c>
      <c r="C12" s="28">
        <v>7</v>
      </c>
      <c r="D12" s="28">
        <v>19.5</v>
      </c>
      <c r="E12" s="28">
        <v>28</v>
      </c>
      <c r="F12" s="28">
        <v>4.5</v>
      </c>
      <c r="G12" s="28">
        <v>15.67</v>
      </c>
      <c r="H12" s="28">
        <v>10.25</v>
      </c>
      <c r="I12" s="28">
        <v>0</v>
      </c>
      <c r="J12" s="28">
        <v>0</v>
      </c>
      <c r="K12" s="29">
        <f t="shared" si="0"/>
        <v>84.92</v>
      </c>
    </row>
    <row r="13" spans="1:14" ht="16" x14ac:dyDescent="0.2">
      <c r="A13" s="26">
        <v>6</v>
      </c>
      <c r="B13" s="27" t="s">
        <v>59</v>
      </c>
      <c r="C13" s="28">
        <v>3.67</v>
      </c>
      <c r="D13" s="28">
        <v>12.25</v>
      </c>
      <c r="E13" s="28">
        <v>26</v>
      </c>
      <c r="F13" s="28">
        <v>2</v>
      </c>
      <c r="G13" s="28">
        <v>0</v>
      </c>
      <c r="H13" s="28">
        <v>2.42</v>
      </c>
      <c r="I13" s="28">
        <v>1.08</v>
      </c>
      <c r="J13" s="28">
        <v>1.78</v>
      </c>
      <c r="K13" s="29">
        <f t="shared" si="0"/>
        <v>49.2</v>
      </c>
    </row>
    <row r="14" spans="1:14" ht="16" x14ac:dyDescent="0.2">
      <c r="A14" s="26">
        <v>7</v>
      </c>
      <c r="B14" s="27" t="s">
        <v>59</v>
      </c>
      <c r="C14" s="28">
        <v>3.17</v>
      </c>
      <c r="D14" s="28">
        <v>19.25</v>
      </c>
      <c r="E14" s="28">
        <v>33.25</v>
      </c>
      <c r="F14" s="28">
        <v>1.5</v>
      </c>
      <c r="G14" s="28">
        <v>1.25</v>
      </c>
      <c r="H14" s="28">
        <v>2.83</v>
      </c>
      <c r="I14" s="28">
        <v>0.5</v>
      </c>
      <c r="J14" s="28">
        <v>1</v>
      </c>
      <c r="K14" s="29">
        <f t="shared" si="0"/>
        <v>62.75</v>
      </c>
    </row>
    <row r="15" spans="1:14" ht="16" x14ac:dyDescent="0.2">
      <c r="A15" s="26">
        <v>8</v>
      </c>
      <c r="B15" s="27" t="s">
        <v>59</v>
      </c>
      <c r="C15" s="28">
        <v>1</v>
      </c>
      <c r="D15" s="28">
        <v>20.67</v>
      </c>
      <c r="E15" s="28">
        <v>44</v>
      </c>
      <c r="F15" s="28">
        <v>3</v>
      </c>
      <c r="G15" s="28">
        <v>8.5</v>
      </c>
      <c r="H15" s="28">
        <v>10.17</v>
      </c>
      <c r="I15" s="28">
        <v>0.75</v>
      </c>
      <c r="J15" s="28">
        <v>2.73</v>
      </c>
      <c r="K15" s="29">
        <f t="shared" si="0"/>
        <v>90.820000000000007</v>
      </c>
      <c r="M15" s="20">
        <f>AVERAGE(K8:K15)</f>
        <v>68.86</v>
      </c>
      <c r="N15" s="40">
        <f>_xlfn.STDEV.S(K8:K15)</f>
        <v>26.048938009611273</v>
      </c>
    </row>
    <row r="16" spans="1:14" ht="16" x14ac:dyDescent="0.2">
      <c r="A16" s="26">
        <v>9</v>
      </c>
      <c r="B16" s="27" t="s">
        <v>60</v>
      </c>
      <c r="C16" s="28">
        <v>1.5</v>
      </c>
      <c r="D16" s="28">
        <v>12</v>
      </c>
      <c r="E16" s="28">
        <v>4.25</v>
      </c>
      <c r="F16" s="28">
        <v>2</v>
      </c>
      <c r="G16" s="28">
        <v>3.25</v>
      </c>
      <c r="H16" s="28">
        <v>4</v>
      </c>
      <c r="I16" s="28">
        <v>0.5</v>
      </c>
      <c r="J16" s="28">
        <v>1</v>
      </c>
      <c r="K16" s="29">
        <f t="shared" si="0"/>
        <v>28.5</v>
      </c>
      <c r="N16" s="40"/>
    </row>
    <row r="17" spans="1:15" ht="16" x14ac:dyDescent="0.2">
      <c r="A17" s="26">
        <v>10</v>
      </c>
      <c r="B17" s="27" t="s">
        <v>60</v>
      </c>
      <c r="C17" s="28">
        <v>1.75</v>
      </c>
      <c r="D17" s="28">
        <v>15.41</v>
      </c>
      <c r="E17" s="28">
        <v>18.5</v>
      </c>
      <c r="F17" s="28">
        <v>2</v>
      </c>
      <c r="G17" s="28">
        <v>4.67</v>
      </c>
      <c r="H17" s="28">
        <v>3.75</v>
      </c>
      <c r="I17" s="28">
        <v>1</v>
      </c>
      <c r="J17" s="28">
        <v>2</v>
      </c>
      <c r="K17" s="29">
        <f t="shared" si="0"/>
        <v>49.08</v>
      </c>
      <c r="N17" s="40"/>
    </row>
    <row r="18" spans="1:15" ht="16" x14ac:dyDescent="0.2">
      <c r="A18" s="26">
        <v>11</v>
      </c>
      <c r="B18" s="27" t="s">
        <v>60</v>
      </c>
      <c r="C18" s="28">
        <v>1</v>
      </c>
      <c r="D18" s="28">
        <v>3.25</v>
      </c>
      <c r="E18" s="28">
        <v>5</v>
      </c>
      <c r="F18" s="28">
        <v>2</v>
      </c>
      <c r="G18" s="28">
        <v>2.33</v>
      </c>
      <c r="H18" s="28">
        <v>1.5</v>
      </c>
      <c r="I18" s="28">
        <v>0.75</v>
      </c>
      <c r="J18" s="28">
        <v>1</v>
      </c>
      <c r="K18" s="29">
        <f t="shared" si="0"/>
        <v>16.829999999999998</v>
      </c>
      <c r="N18" s="40"/>
    </row>
    <row r="19" spans="1:15" ht="16" x14ac:dyDescent="0.2">
      <c r="A19" s="26">
        <v>12</v>
      </c>
      <c r="B19" s="27" t="s">
        <v>60</v>
      </c>
      <c r="C19" s="28">
        <v>1.5</v>
      </c>
      <c r="D19" s="28">
        <v>8</v>
      </c>
      <c r="E19" s="28">
        <v>6.5</v>
      </c>
      <c r="F19" s="28">
        <v>2</v>
      </c>
      <c r="G19" s="28">
        <v>5.67</v>
      </c>
      <c r="H19" s="28">
        <v>3</v>
      </c>
      <c r="I19" s="28">
        <v>1</v>
      </c>
      <c r="J19" s="28">
        <v>0.5</v>
      </c>
      <c r="K19" s="29">
        <f t="shared" si="0"/>
        <v>28.17</v>
      </c>
      <c r="N19" s="40"/>
    </row>
    <row r="20" spans="1:15" ht="16" x14ac:dyDescent="0.2">
      <c r="A20" s="26">
        <v>13</v>
      </c>
      <c r="B20" s="27" t="s">
        <v>60</v>
      </c>
      <c r="C20" s="28">
        <v>1.17</v>
      </c>
      <c r="D20" s="28">
        <v>10</v>
      </c>
      <c r="E20" s="28">
        <v>10.5</v>
      </c>
      <c r="F20" s="28">
        <v>2.5</v>
      </c>
      <c r="G20" s="28">
        <v>1.25</v>
      </c>
      <c r="H20" s="28">
        <v>4.25</v>
      </c>
      <c r="I20" s="28">
        <v>1</v>
      </c>
      <c r="J20" s="28">
        <v>1.25</v>
      </c>
      <c r="K20" s="29">
        <f t="shared" si="0"/>
        <v>31.92</v>
      </c>
      <c r="M20" s="20">
        <f>AVERAGE(K16:K20)</f>
        <v>30.9</v>
      </c>
      <c r="N20" s="40">
        <f>_xlfn.STDEV.S(K16:K20)</f>
        <v>11.648289574010425</v>
      </c>
    </row>
    <row r="21" spans="1:15" ht="16" x14ac:dyDescent="0.2">
      <c r="A21" s="26">
        <v>14</v>
      </c>
      <c r="B21" s="27" t="s">
        <v>61</v>
      </c>
      <c r="C21" s="28">
        <v>1</v>
      </c>
      <c r="D21" s="28">
        <v>6.5</v>
      </c>
      <c r="E21" s="28">
        <v>19</v>
      </c>
      <c r="F21" s="28">
        <v>2</v>
      </c>
      <c r="G21" s="28">
        <v>2.5</v>
      </c>
      <c r="H21" s="28">
        <v>3.5</v>
      </c>
      <c r="I21" s="28">
        <v>0.75</v>
      </c>
      <c r="J21" s="28">
        <v>0.75</v>
      </c>
      <c r="K21" s="29">
        <f t="shared" si="0"/>
        <v>36</v>
      </c>
      <c r="N21" s="40"/>
    </row>
    <row r="22" spans="1:15" ht="16" x14ac:dyDescent="0.2">
      <c r="A22" s="26">
        <v>15</v>
      </c>
      <c r="B22" s="27" t="s">
        <v>61</v>
      </c>
      <c r="C22" s="28">
        <v>0.75</v>
      </c>
      <c r="D22" s="28">
        <v>6.5</v>
      </c>
      <c r="E22" s="28">
        <v>9.5</v>
      </c>
      <c r="F22" s="28">
        <v>2</v>
      </c>
      <c r="G22" s="28">
        <v>3</v>
      </c>
      <c r="H22" s="28">
        <v>10.75</v>
      </c>
      <c r="I22" s="28">
        <v>0.75</v>
      </c>
      <c r="J22" s="28">
        <v>1</v>
      </c>
      <c r="K22" s="29">
        <f t="shared" si="0"/>
        <v>34.25</v>
      </c>
      <c r="N22" s="40"/>
    </row>
    <row r="23" spans="1:15" ht="16" x14ac:dyDescent="0.2">
      <c r="A23" s="26">
        <v>16</v>
      </c>
      <c r="B23" s="27" t="s">
        <v>61</v>
      </c>
      <c r="C23" s="28">
        <v>0.5</v>
      </c>
      <c r="D23" s="28">
        <v>4.83</v>
      </c>
      <c r="E23" s="28">
        <v>6.5</v>
      </c>
      <c r="F23" s="28">
        <v>1</v>
      </c>
      <c r="G23" s="28">
        <v>2.5</v>
      </c>
      <c r="H23" s="28">
        <v>2</v>
      </c>
      <c r="I23" s="28">
        <v>0.75</v>
      </c>
      <c r="J23" s="28">
        <v>0.5</v>
      </c>
      <c r="K23" s="29">
        <f t="shared" si="0"/>
        <v>18.579999999999998</v>
      </c>
      <c r="N23" s="40"/>
    </row>
    <row r="24" spans="1:15" ht="16" x14ac:dyDescent="0.2">
      <c r="A24" s="26">
        <v>17</v>
      </c>
      <c r="B24" s="27" t="s">
        <v>61</v>
      </c>
      <c r="C24" s="28">
        <v>1.58</v>
      </c>
      <c r="D24" s="28">
        <v>5.33</v>
      </c>
      <c r="E24" s="28">
        <v>7.67</v>
      </c>
      <c r="F24" s="28">
        <v>1</v>
      </c>
      <c r="G24" s="28">
        <v>1.42</v>
      </c>
      <c r="H24" s="28">
        <v>2</v>
      </c>
      <c r="I24" s="28">
        <v>1</v>
      </c>
      <c r="J24" s="28">
        <v>1.25</v>
      </c>
      <c r="K24" s="29">
        <f t="shared" si="0"/>
        <v>21.25</v>
      </c>
      <c r="M24" s="20">
        <f>AVERAGE(K21:K24)</f>
        <v>27.52</v>
      </c>
      <c r="N24" s="40">
        <f>_xlfn.STDEV.S(K21:K24)</f>
        <v>8.877683631818984</v>
      </c>
    </row>
    <row r="26" spans="1:15" x14ac:dyDescent="0.2">
      <c r="M26" s="20" t="s">
        <v>62</v>
      </c>
      <c r="N26" s="30">
        <v>0.9</v>
      </c>
      <c r="O26" s="30"/>
    </row>
    <row r="27" spans="1:15" x14ac:dyDescent="0.2">
      <c r="M27" s="20" t="s">
        <v>63</v>
      </c>
      <c r="N27" s="30">
        <v>0.17</v>
      </c>
      <c r="O27" s="30"/>
    </row>
    <row r="28" spans="1:15" x14ac:dyDescent="0.2">
      <c r="M28" s="20" t="s">
        <v>64</v>
      </c>
      <c r="N28" s="30">
        <v>1.1000000000000001</v>
      </c>
      <c r="O28" s="30"/>
    </row>
    <row r="29" spans="1:15" ht="16" x14ac:dyDescent="0.2">
      <c r="M29" s="20" t="s">
        <v>65</v>
      </c>
      <c r="N29" s="31">
        <f>1-N26</f>
        <v>9.9999999999999978E-2</v>
      </c>
      <c r="O29" s="31"/>
    </row>
    <row r="30" spans="1:15" ht="16" x14ac:dyDescent="0.2">
      <c r="M30" s="20" t="s">
        <v>66</v>
      </c>
      <c r="N30" s="31">
        <f>N29/2</f>
        <v>4.9999999999999989E-2</v>
      </c>
      <c r="O30" s="31"/>
    </row>
    <row r="31" spans="1:15" x14ac:dyDescent="0.2">
      <c r="M31" s="20" t="s">
        <v>67</v>
      </c>
      <c r="N31" s="32">
        <f>_xlfn.NORM.S.INV(1-N30)</f>
        <v>1.6448536269514715</v>
      </c>
      <c r="O31" s="32"/>
    </row>
    <row r="32" spans="1:15" x14ac:dyDescent="0.2">
      <c r="M32" s="20" t="s">
        <v>68</v>
      </c>
      <c r="N32" s="33">
        <v>0.1</v>
      </c>
      <c r="O32" s="33"/>
    </row>
    <row r="35" spans="13:21" x14ac:dyDescent="0.2">
      <c r="N35" s="39" t="s">
        <v>69</v>
      </c>
      <c r="O35" s="39" t="s">
        <v>70</v>
      </c>
      <c r="P35" s="39" t="s">
        <v>71</v>
      </c>
      <c r="Q35" s="39" t="s">
        <v>72</v>
      </c>
      <c r="R35" s="39" t="s">
        <v>73</v>
      </c>
      <c r="S35" s="44" t="s">
        <v>74</v>
      </c>
      <c r="T35" s="44" t="s">
        <v>75</v>
      </c>
      <c r="U35" s="44" t="s">
        <v>76</v>
      </c>
    </row>
    <row r="36" spans="13:21" ht="16" x14ac:dyDescent="0.2">
      <c r="M36" s="20" t="s">
        <v>59</v>
      </c>
      <c r="N36" s="34">
        <v>68.86</v>
      </c>
      <c r="O36" s="39">
        <v>8</v>
      </c>
      <c r="P36" s="32">
        <v>26.048938009611273</v>
      </c>
      <c r="Q36" s="35">
        <f>P36/N36</f>
        <v>0.37828838236438095</v>
      </c>
      <c r="R36" s="32">
        <f>N36*$N$28</f>
        <v>75.746000000000009</v>
      </c>
      <c r="S36" s="41">
        <f>R36/(1-$N$27)</f>
        <v>91.260240963855438</v>
      </c>
      <c r="T36" s="42">
        <f>ROUNDUP(POWER($N$31*P36/($N$32*N36),2),0)</f>
        <v>39</v>
      </c>
      <c r="U36" s="43">
        <f>$N$31*P36/(N36*SQRT(O36))</f>
        <v>0.21999117895657042</v>
      </c>
    </row>
    <row r="37" spans="13:21" ht="16" x14ac:dyDescent="0.2">
      <c r="M37" s="20" t="s">
        <v>77</v>
      </c>
      <c r="N37" s="34">
        <v>30.9</v>
      </c>
      <c r="O37" s="39">
        <v>5</v>
      </c>
      <c r="P37" s="32">
        <v>11.648289574010425</v>
      </c>
      <c r="Q37" s="35">
        <f t="shared" ref="Q37:Q38" si="1">P37/N37</f>
        <v>0.37696730012978724</v>
      </c>
      <c r="R37" s="32">
        <f>N37*$N$28</f>
        <v>33.99</v>
      </c>
      <c r="S37" s="41">
        <f>R37/(1-$N$27)</f>
        <v>40.951807228915669</v>
      </c>
      <c r="T37" s="42">
        <f>ROUNDUP(POWER($N$31*P37/($N$32*N37),2),0)</f>
        <v>39</v>
      </c>
      <c r="U37" s="43">
        <f>$N$31*P37/(N37*SQRT(O37))</f>
        <v>0.27729748697259482</v>
      </c>
    </row>
    <row r="38" spans="13:21" ht="16" x14ac:dyDescent="0.2">
      <c r="M38" s="20" t="s">
        <v>61</v>
      </c>
      <c r="N38" s="34">
        <v>27.52</v>
      </c>
      <c r="O38" s="39">
        <v>4</v>
      </c>
      <c r="P38" s="32">
        <v>8.877683631818984</v>
      </c>
      <c r="Q38" s="35">
        <f t="shared" si="1"/>
        <v>0.32259024824923632</v>
      </c>
      <c r="R38" s="32">
        <f>N38*$N$28</f>
        <v>30.272000000000002</v>
      </c>
      <c r="S38" s="41">
        <f>R38/(1-$N$27)</f>
        <v>36.472289156626509</v>
      </c>
      <c r="T38" s="42">
        <f>ROUNDUP(POWER($N$31*P38/($N$32*N38),2),0)</f>
        <v>29</v>
      </c>
      <c r="U38" s="43">
        <f>$N$31*P38/(N38*SQRT(O38))</f>
        <v>0.26530686992596597</v>
      </c>
    </row>
    <row r="39" spans="13:21" x14ac:dyDescent="0.2">
      <c r="S39" s="32">
        <f>S36+S37+S38</f>
        <v>168.68433734939762</v>
      </c>
    </row>
  </sheetData>
  <mergeCells count="1">
    <mergeCell ref="C6:J6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8AFF-511A-A64A-8F5E-A4ED2B3D90EF}">
  <dimension ref="B16:G26"/>
  <sheetViews>
    <sheetView zoomScale="170" zoomScaleNormal="170" workbookViewId="0">
      <selection activeCell="F23" sqref="F23"/>
    </sheetView>
  </sheetViews>
  <sheetFormatPr baseColWidth="10" defaultRowHeight="16" x14ac:dyDescent="0.2"/>
  <sheetData>
    <row r="16" spans="2:2" x14ac:dyDescent="0.2">
      <c r="B16" t="s">
        <v>78</v>
      </c>
    </row>
    <row r="17" spans="2:7" x14ac:dyDescent="0.2">
      <c r="B17" t="s">
        <v>79</v>
      </c>
      <c r="E17">
        <f>13/4</f>
        <v>3.25</v>
      </c>
      <c r="F17">
        <v>4</v>
      </c>
      <c r="G17" t="s">
        <v>80</v>
      </c>
    </row>
    <row r="19" spans="2:7" ht="17" thickBot="1" x14ac:dyDescent="0.25">
      <c r="B19" t="s">
        <v>81</v>
      </c>
    </row>
    <row r="20" spans="2:7" x14ac:dyDescent="0.2">
      <c r="B20" s="47" t="s">
        <v>82</v>
      </c>
      <c r="C20" s="48" t="s">
        <v>83</v>
      </c>
      <c r="D20" s="48" t="s">
        <v>84</v>
      </c>
    </row>
    <row r="21" spans="2:7" x14ac:dyDescent="0.2">
      <c r="B21" s="1">
        <v>1</v>
      </c>
      <c r="C21" s="45" t="s">
        <v>85</v>
      </c>
      <c r="D21" s="45" t="s">
        <v>85</v>
      </c>
    </row>
    <row r="22" spans="2:7" x14ac:dyDescent="0.2">
      <c r="B22" s="1">
        <v>2</v>
      </c>
      <c r="C22" s="45" t="s">
        <v>86</v>
      </c>
      <c r="D22" s="45" t="s">
        <v>89</v>
      </c>
    </row>
    <row r="23" spans="2:7" x14ac:dyDescent="0.2">
      <c r="B23" s="1">
        <v>3</v>
      </c>
      <c r="C23" s="45" t="s">
        <v>87</v>
      </c>
      <c r="D23" s="45" t="s">
        <v>90</v>
      </c>
    </row>
    <row r="24" spans="2:7" ht="17" thickBot="1" x14ac:dyDescent="0.25">
      <c r="B24" s="1">
        <v>4</v>
      </c>
      <c r="C24" s="46" t="s">
        <v>88</v>
      </c>
      <c r="D24" s="46" t="s">
        <v>91</v>
      </c>
    </row>
    <row r="26" spans="2:7" x14ac:dyDescent="0.2">
      <c r="B26" t="s">
        <v>92</v>
      </c>
      <c r="C26" s="49">
        <f>13/(4*4)</f>
        <v>0.8125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E8F3-E883-4E41-BAFA-BA0FCBAC23F8}">
  <dimension ref="B10:K19"/>
  <sheetViews>
    <sheetView topLeftCell="D1" zoomScale="200" zoomScaleNormal="200" workbookViewId="0">
      <selection activeCell="I20" sqref="I20"/>
    </sheetView>
  </sheetViews>
  <sheetFormatPr baseColWidth="10" defaultRowHeight="16" x14ac:dyDescent="0.2"/>
  <cols>
    <col min="7" max="7" width="15.5" customWidth="1"/>
    <col min="8" max="8" width="20.33203125" bestFit="1" customWidth="1"/>
  </cols>
  <sheetData>
    <row r="10" spans="2:11" x14ac:dyDescent="0.2">
      <c r="B10" t="s">
        <v>93</v>
      </c>
      <c r="D10">
        <v>27</v>
      </c>
      <c r="F10" t="s">
        <v>97</v>
      </c>
      <c r="G10" s="49">
        <f>D10/D14</f>
        <v>0.54</v>
      </c>
      <c r="H10" t="s">
        <v>114</v>
      </c>
    </row>
    <row r="11" spans="2:11" x14ac:dyDescent="0.2">
      <c r="B11" t="s">
        <v>94</v>
      </c>
      <c r="D11">
        <v>5</v>
      </c>
      <c r="F11" t="s">
        <v>98</v>
      </c>
      <c r="G11" s="49">
        <f>D11/D14</f>
        <v>0.1</v>
      </c>
      <c r="H11" t="s">
        <v>114</v>
      </c>
    </row>
    <row r="12" spans="2:11" x14ac:dyDescent="0.2">
      <c r="B12" t="s">
        <v>95</v>
      </c>
      <c r="D12">
        <v>11</v>
      </c>
      <c r="F12" t="s">
        <v>99</v>
      </c>
      <c r="G12" s="49">
        <f>($G$10*(1-$G$10)*_xlfn.NORM.S.INV(0.975)^2/50)^0.5</f>
        <v>0.13814618134862941</v>
      </c>
      <c r="H12" s="37" t="s">
        <v>102</v>
      </c>
      <c r="I12" s="36" t="s">
        <v>110</v>
      </c>
      <c r="K12" t="s">
        <v>115</v>
      </c>
    </row>
    <row r="13" spans="2:11" x14ac:dyDescent="0.2">
      <c r="B13" t="s">
        <v>96</v>
      </c>
      <c r="D13">
        <v>7</v>
      </c>
      <c r="F13" t="s">
        <v>100</v>
      </c>
      <c r="G13" t="s">
        <v>103</v>
      </c>
      <c r="H13" s="50">
        <f>G10</f>
        <v>0.54</v>
      </c>
    </row>
    <row r="14" spans="2:11" x14ac:dyDescent="0.2">
      <c r="D14" s="7">
        <f>SUM(D10:D13)</f>
        <v>50</v>
      </c>
      <c r="G14" s="38" t="s">
        <v>104</v>
      </c>
      <c r="H14" s="50">
        <f>H13+_xlfn.NORM.S.INV(0.975)*(G10*(1-G10)/D14)^0.5</f>
        <v>0.67814618134862947</v>
      </c>
    </row>
    <row r="15" spans="2:11" x14ac:dyDescent="0.2">
      <c r="G15" s="38" t="s">
        <v>105</v>
      </c>
      <c r="H15" s="50">
        <f>G10-_xlfn.NORM.S.INV(0.975)*(G10*(1-G10)/D14)^0.5</f>
        <v>0.4018538186513706</v>
      </c>
    </row>
    <row r="16" spans="2:11" x14ac:dyDescent="0.2">
      <c r="G16" s="7" t="s">
        <v>106</v>
      </c>
      <c r="H16" s="51">
        <f>H14-H15</f>
        <v>0.27629236269725888</v>
      </c>
      <c r="I16" t="s">
        <v>116</v>
      </c>
    </row>
    <row r="17" spans="6:9" x14ac:dyDescent="0.2">
      <c r="F17" t="s">
        <v>101</v>
      </c>
      <c r="G17" t="s">
        <v>107</v>
      </c>
      <c r="H17" t="s">
        <v>109</v>
      </c>
    </row>
    <row r="18" spans="6:9" x14ac:dyDescent="0.2">
      <c r="G18" s="36">
        <f>2/480</f>
        <v>4.1666666666666666E-3</v>
      </c>
    </row>
    <row r="19" spans="6:9" x14ac:dyDescent="0.2">
      <c r="G19" t="s">
        <v>108</v>
      </c>
      <c r="H19" s="52">
        <f>ROUNDUP(_xlfn.NORM.S.INV(0.975)^2*G10*(1-G10)/G18,0)</f>
        <v>230</v>
      </c>
      <c r="I19" t="s">
        <v>116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Pregunta 1a</vt:lpstr>
      <vt:lpstr>Pregunta 1b</vt:lpstr>
      <vt:lpstr>Pregunta 2</vt:lpstr>
      <vt:lpstr>Pregunta 3</vt:lpstr>
      <vt:lpstr>Pregunta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León</dc:creator>
  <cp:lastModifiedBy>Enrique León</cp:lastModifiedBy>
  <dcterms:created xsi:type="dcterms:W3CDTF">2025-04-28T20:27:23Z</dcterms:created>
  <dcterms:modified xsi:type="dcterms:W3CDTF">2026-05-04T18:05:10Z</dcterms:modified>
</cp:coreProperties>
</file>