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nrique/Documents/UCR/Operaciones/Virtualización/Página del área/Material para la página/Cursos/DN-0110/Ejercicios de clase/"/>
    </mc:Choice>
  </mc:AlternateContent>
  <xr:revisionPtr revIDLastSave="0" documentId="13_ncr:1_{E5A9B8AD-D344-DE4C-A5DF-66CC4D242B3F}" xr6:coauthVersionLast="47" xr6:coauthVersionMax="47" xr10:uidLastSave="{00000000-0000-0000-0000-000000000000}"/>
  <bookViews>
    <workbookView xWindow="4200" yWindow="660" windowWidth="25240" windowHeight="17620" xr2:uid="{00000000-000D-0000-FFFF-FFFF00000000}"/>
  </bookViews>
  <sheets>
    <sheet name="Intro" sheetId="1" r:id="rId1"/>
    <sheet name="MMs" sheetId="15" r:id="rId2"/>
    <sheet name="Cálculo CW de Lucky" sheetId="6" r:id="rId3"/>
    <sheet name="Calculo CS de Alexa" sheetId="16" r:id="rId4"/>
    <sheet name="Ejemplos con costos" sheetId="12" r:id="rId5"/>
    <sheet name="1C 1S Cw desconocido" sheetId="17" r:id="rId6"/>
    <sheet name="Servidores múltiples Cw descono" sheetId="18" r:id="rId7"/>
  </sheets>
  <externalReferences>
    <externalReference r:id="rId8"/>
    <externalReference r:id="rId9"/>
  </externalReferences>
  <definedNames>
    <definedName name="__123Graph_A" localSheetId="3" hidden="1">#REF!</definedName>
    <definedName name="__123Graph_A" hidden="1">Intro!$M$26:$M$66</definedName>
    <definedName name="__123Graph_AFNTPOP" localSheetId="3" hidden="1">#REF!</definedName>
    <definedName name="__123Graph_AFNTPOP" hidden="1">Intro!$O$86:$O$126</definedName>
    <definedName name="__123Graph_AFNTQUE" localSheetId="3" hidden="1">#REF!</definedName>
    <definedName name="__123Graph_AFNTQUE" hidden="1">Intro!$AJ$65:$AJ$105</definedName>
    <definedName name="__123Graph_AMMS" localSheetId="3" hidden="1">#REF!</definedName>
    <definedName name="__123Graph_AMMS" hidden="1">Intro!$M$26:$M$66</definedName>
    <definedName name="__123Graph_X" localSheetId="3" hidden="1">#REF!</definedName>
    <definedName name="__123Graph_X" hidden="1">Intro!$K$26:$K$66</definedName>
    <definedName name="__123Graph_XFNTPOP" localSheetId="3" hidden="1">#REF!</definedName>
    <definedName name="__123Graph_XFNTPOP" hidden="1">Intro!$M$86:$M$126</definedName>
    <definedName name="__123Graph_XFNTQUE" localSheetId="3" hidden="1">#REF!</definedName>
    <definedName name="__123Graph_XFNTQUE" hidden="1">Intro!$AI$65:$AI$105</definedName>
    <definedName name="__123Graph_XMMS" localSheetId="3" hidden="1">#REF!</definedName>
    <definedName name="__123Graph_XMMS" hidden="1">Intro!$K$26:$K$66</definedName>
    <definedName name="_Regression_Int" localSheetId="0" hidden="1">1</definedName>
    <definedName name="MinimizeCosts">FALSE</definedName>
    <definedName name="RT">999999999999</definedName>
    <definedName name="TreeData" localSheetId="3">#REF!</definedName>
    <definedName name="TreeData">#REF!</definedName>
    <definedName name="TreeDiagBase" localSheetId="3">#REF!</definedName>
    <definedName name="TreeDiagBase">#REF!</definedName>
    <definedName name="TreeDiagram">[1]Árbol!$J$4:$AB$122</definedName>
    <definedName name="units" localSheetId="5">#REF!</definedName>
    <definedName name="units" localSheetId="3">[2]Colas!$E$5</definedName>
    <definedName name="units" localSheetId="4">'Ejemplos con costos'!$E$5</definedName>
    <definedName name="units" localSheetId="1">MMs!$E$5</definedName>
    <definedName name="units" localSheetId="6">'Servidores múltiples Cw descono'!$E$5</definedName>
    <definedName name="units">#REF!</definedName>
    <definedName name="UseExpUtility">FALSE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8" l="1"/>
  <c r="O6" i="18"/>
  <c r="P6" i="18"/>
  <c r="O7" i="18"/>
  <c r="P7" i="18"/>
  <c r="O8" i="18"/>
  <c r="P8" i="18"/>
  <c r="O9" i="18"/>
  <c r="P9" i="18"/>
  <c r="O10" i="18"/>
  <c r="P10" i="18"/>
  <c r="O11" i="18"/>
  <c r="P11" i="18"/>
  <c r="O12" i="18"/>
  <c r="P12" i="18"/>
  <c r="O13" i="18"/>
  <c r="P13" i="18"/>
  <c r="O14" i="18"/>
  <c r="P14" i="18"/>
  <c r="O15" i="18"/>
  <c r="P15" i="18"/>
  <c r="O16" i="18"/>
  <c r="P16" i="18"/>
  <c r="O17" i="18"/>
  <c r="P17" i="18"/>
  <c r="O18" i="18"/>
  <c r="P18" i="18"/>
  <c r="O19" i="18"/>
  <c r="P19" i="18"/>
  <c r="O20" i="18"/>
  <c r="P20" i="18"/>
  <c r="O21" i="18"/>
  <c r="P21" i="18"/>
  <c r="O22" i="18"/>
  <c r="P22" i="18"/>
  <c r="O23" i="18"/>
  <c r="P23" i="18"/>
  <c r="O24" i="18"/>
  <c r="P24" i="18"/>
  <c r="O25" i="18"/>
  <c r="P25" i="18"/>
  <c r="O26" i="18"/>
  <c r="P26" i="18"/>
  <c r="O27" i="18"/>
  <c r="P27" i="18"/>
  <c r="O28" i="18"/>
  <c r="P28" i="18"/>
  <c r="O29" i="18"/>
  <c r="P29" i="18"/>
  <c r="O30" i="18"/>
  <c r="P30" i="18"/>
  <c r="O31" i="18"/>
  <c r="P31" i="18"/>
  <c r="O32" i="18"/>
  <c r="P32" i="18"/>
  <c r="O33" i="18"/>
  <c r="P33" i="18"/>
  <c r="O34" i="18"/>
  <c r="P34" i="18"/>
  <c r="O35" i="18"/>
  <c r="P35" i="18"/>
  <c r="O36" i="18"/>
  <c r="P36" i="18"/>
  <c r="O37" i="18"/>
  <c r="P37" i="18"/>
  <c r="O38" i="18"/>
  <c r="P38" i="18"/>
  <c r="O39" i="18"/>
  <c r="P39" i="18"/>
  <c r="O40" i="18"/>
  <c r="P40" i="18"/>
  <c r="O41" i="18"/>
  <c r="P41" i="18"/>
  <c r="O42" i="18"/>
  <c r="P42" i="18"/>
  <c r="O43" i="18"/>
  <c r="P43" i="18"/>
  <c r="O44" i="18"/>
  <c r="P44" i="18"/>
  <c r="O45" i="18"/>
  <c r="P45" i="18"/>
  <c r="O46" i="18"/>
  <c r="P46" i="18"/>
  <c r="O47" i="18"/>
  <c r="P47" i="18"/>
  <c r="O48" i="18"/>
  <c r="P48" i="18"/>
  <c r="O49" i="18"/>
  <c r="P49" i="18"/>
  <c r="O50" i="18"/>
  <c r="P50" i="18"/>
  <c r="O51" i="18"/>
  <c r="P51" i="18"/>
  <c r="O52" i="18"/>
  <c r="P52" i="18"/>
  <c r="O53" i="18"/>
  <c r="P53" i="18"/>
  <c r="O54" i="18"/>
  <c r="P54" i="18"/>
  <c r="N47" i="18"/>
  <c r="E2" i="18"/>
  <c r="E3" i="18"/>
  <c r="L1" i="18"/>
  <c r="O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Q3" i="18"/>
  <c r="L2" i="18"/>
  <c r="L3" i="18"/>
  <c r="L5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7" i="18"/>
  <c r="N8" i="18"/>
  <c r="N9" i="18"/>
  <c r="N10" i="18"/>
  <c r="N11" i="18"/>
  <c r="N5" i="18"/>
  <c r="F12" i="18"/>
  <c r="F7" i="18"/>
  <c r="F8" i="18"/>
  <c r="F10" i="18"/>
  <c r="F11" i="18"/>
  <c r="H11" i="18"/>
  <c r="G11" i="18"/>
  <c r="H10" i="18"/>
  <c r="G10" i="18"/>
  <c r="F6" i="18"/>
  <c r="F9" i="18"/>
  <c r="B5" i="18"/>
  <c r="F3" i="18"/>
  <c r="F2" i="18"/>
  <c r="C17" i="16"/>
  <c r="O5" i="15"/>
  <c r="O6" i="15"/>
  <c r="P6" i="15"/>
  <c r="O7" i="15"/>
  <c r="P7" i="15"/>
  <c r="O8" i="15"/>
  <c r="P8" i="15"/>
  <c r="O9" i="15"/>
  <c r="P9" i="15"/>
  <c r="O10" i="15"/>
  <c r="P10" i="15"/>
  <c r="O11" i="15"/>
  <c r="P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O53" i="15"/>
  <c r="P53" i="15"/>
  <c r="O54" i="15"/>
  <c r="P54" i="15"/>
  <c r="N47" i="15"/>
  <c r="L1" i="15"/>
  <c r="O1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Q3" i="15"/>
  <c r="L2" i="15"/>
  <c r="L3" i="15"/>
  <c r="L5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7" i="15"/>
  <c r="N8" i="15"/>
  <c r="N9" i="15"/>
  <c r="N10" i="15"/>
  <c r="N11" i="15"/>
  <c r="N5" i="15"/>
  <c r="F12" i="15"/>
  <c r="F7" i="15"/>
  <c r="F8" i="15"/>
  <c r="F10" i="15"/>
  <c r="F11" i="15"/>
  <c r="H11" i="15"/>
  <c r="G11" i="15"/>
  <c r="H10" i="15"/>
  <c r="G10" i="15"/>
  <c r="F6" i="15"/>
  <c r="F9" i="15"/>
  <c r="B5" i="15"/>
  <c r="F3" i="15"/>
  <c r="F2" i="15"/>
  <c r="O5" i="12"/>
  <c r="O6" i="12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O50" i="12"/>
  <c r="P50" i="12"/>
  <c r="O51" i="12"/>
  <c r="P51" i="12"/>
  <c r="O52" i="12"/>
  <c r="P52" i="12"/>
  <c r="O53" i="12"/>
  <c r="P53" i="12"/>
  <c r="O54" i="12"/>
  <c r="P54" i="12"/>
  <c r="N47" i="12"/>
  <c r="L1" i="12"/>
  <c r="O1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Q3" i="12"/>
  <c r="L2" i="12"/>
  <c r="L3" i="12"/>
  <c r="L5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7" i="12"/>
  <c r="N8" i="12"/>
  <c r="N9" i="12"/>
  <c r="N10" i="12"/>
  <c r="N11" i="12"/>
  <c r="N5" i="12"/>
  <c r="F12" i="12"/>
  <c r="F7" i="12"/>
  <c r="F8" i="12"/>
  <c r="F10" i="12"/>
  <c r="F11" i="12"/>
  <c r="H11" i="12"/>
  <c r="G11" i="12"/>
  <c r="H10" i="12"/>
  <c r="G10" i="12"/>
  <c r="F6" i="12"/>
  <c r="F9" i="12"/>
  <c r="B5" i="12"/>
  <c r="F3" i="12"/>
  <c r="F2" i="12"/>
</calcChain>
</file>

<file path=xl/sharedStrings.xml><?xml version="1.0" encoding="utf-8"?>
<sst xmlns="http://schemas.openxmlformats.org/spreadsheetml/2006/main" count="181" uniqueCount="101">
  <si>
    <t>QUEUING TEMPLATES</t>
  </si>
  <si>
    <t>© 1995 by David W. Ashley</t>
  </si>
  <si>
    <t>Revised May 21, 1997</t>
  </si>
  <si>
    <t xml:space="preserve">  This worksheet computes queuing results for the following models:</t>
  </si>
  <si>
    <t>M / M / s</t>
  </si>
  <si>
    <t>M / M / s with finite queue length</t>
  </si>
  <si>
    <t>M / M / s with finite arrival population</t>
  </si>
  <si>
    <t>M / G / 1</t>
  </si>
  <si>
    <t xml:space="preserve">   Click on the page tab to use the model of your choice.  Enter the required</t>
  </si>
  <si>
    <t xml:space="preserve">   parameters in the boxes.</t>
  </si>
  <si>
    <t xml:space="preserve">   Parameters for all models are initially linked to those entered for M/M/s.</t>
  </si>
  <si>
    <t>M/M/s queuing computations</t>
  </si>
  <si>
    <t>lambda/mu</t>
  </si>
  <si>
    <t>s-1</t>
  </si>
  <si>
    <t>THE ARRIVAL RATE SHOULD BE LESS THAN THE OVERALL SERVICE RATE!</t>
  </si>
  <si>
    <t>Arrival rate</t>
  </si>
  <si>
    <t>Assumes Poisson process for</t>
  </si>
  <si>
    <t>/s</t>
  </si>
  <si>
    <t xml:space="preserve"> </t>
  </si>
  <si>
    <t xml:space="preserve">Service rate </t>
  </si>
  <si>
    <t>arrivals and services.</t>
  </si>
  <si>
    <t xml:space="preserve"> s factorial =</t>
  </si>
  <si>
    <t xml:space="preserve">Number of servers </t>
  </si>
  <si>
    <t xml:space="preserve">  (max of 40)</t>
  </si>
  <si>
    <t>P(0) =</t>
  </si>
  <si>
    <t>Utilization</t>
  </si>
  <si>
    <t>P(n)</t>
  </si>
  <si>
    <t>P(0), probability that the system is empty</t>
  </si>
  <si>
    <t>Lq, expected queue length</t>
  </si>
  <si>
    <t>L, expected number in system</t>
  </si>
  <si>
    <t>Wq, expected time in queue</t>
  </si>
  <si>
    <t>W, expected total time in system</t>
  </si>
  <si>
    <t>Probability that a customer waits</t>
  </si>
  <si>
    <t>L</t>
  </si>
  <si>
    <t>hour</t>
  </si>
  <si>
    <t>Time Unit</t>
  </si>
  <si>
    <t>Cs</t>
  </si>
  <si>
    <t>Cw</t>
  </si>
  <si>
    <t>C</t>
  </si>
  <si>
    <t>k</t>
  </si>
  <si>
    <t>CT</t>
  </si>
  <si>
    <t>F</t>
  </si>
  <si>
    <t>λ</t>
  </si>
  <si>
    <t>μ</t>
  </si>
  <si>
    <t>Puesto</t>
  </si>
  <si>
    <t>Salario neto</t>
  </si>
  <si>
    <t>Cargas Sociales</t>
  </si>
  <si>
    <t>Salario bruto</t>
  </si>
  <si>
    <t>Gasto por Salarios</t>
  </si>
  <si>
    <t>Funcionario encargado de caja chica</t>
  </si>
  <si>
    <t>Funcionario auditor de servicio</t>
  </si>
  <si>
    <t>Funcionario jefe de ventas</t>
  </si>
  <si>
    <t>Agente vendedor*</t>
  </si>
  <si>
    <t>Rutero*</t>
  </si>
  <si>
    <t>Código</t>
  </si>
  <si>
    <t>* No inlcuye el pago por comisiones de ventas</t>
  </si>
  <si>
    <t>Días</t>
  </si>
  <si>
    <t>Todos los días</t>
  </si>
  <si>
    <t>15 días</t>
  </si>
  <si>
    <t>1 día a la semana</t>
  </si>
  <si>
    <t>2 hrs.</t>
  </si>
  <si>
    <t>30 min.</t>
  </si>
  <si>
    <t>25 min.</t>
  </si>
  <si>
    <t>40 min.</t>
  </si>
  <si>
    <t>20 min.</t>
  </si>
  <si>
    <t>Tiempo promedio de visita en ventanilla</t>
  </si>
  <si>
    <t>Salario por hora</t>
  </si>
  <si>
    <t>Número de empleados</t>
  </si>
  <si>
    <t>Agente vendedor</t>
  </si>
  <si>
    <t>Rutero</t>
  </si>
  <si>
    <t>Pago Total de Comisiones al mes</t>
  </si>
  <si>
    <t xml:space="preserve">Tiempo total en horas al mes en ventanilla </t>
  </si>
  <si>
    <t>Tiempo horas al mes en ventanilla por empleado</t>
  </si>
  <si>
    <t xml:space="preserve">Porcentaje </t>
  </si>
  <si>
    <t>Costo de Espera por hora (Valor Esperado)</t>
  </si>
  <si>
    <t>Pago promedio por empleado de comisiones al mes</t>
  </si>
  <si>
    <t>Pago promedio por empleado de comisiones por hora</t>
  </si>
  <si>
    <t>Activo</t>
  </si>
  <si>
    <t>Costo</t>
  </si>
  <si>
    <t>Años</t>
  </si>
  <si>
    <t>Valor de rescate</t>
  </si>
  <si>
    <t>Depreciación</t>
  </si>
  <si>
    <t>Ventanilla</t>
  </si>
  <si>
    <t>Mueble</t>
  </si>
  <si>
    <t>Silla</t>
  </si>
  <si>
    <t>Computadora</t>
  </si>
  <si>
    <t>Salario</t>
  </si>
  <si>
    <t xml:space="preserve"> --</t>
  </si>
  <si>
    <t>Costo de Servicio por hora</t>
  </si>
  <si>
    <t>Total</t>
  </si>
  <si>
    <t>Meta</t>
  </si>
  <si>
    <t>Tasa de llegada</t>
  </si>
  <si>
    <t>Tasa de cambio</t>
  </si>
  <si>
    <t>Tasa de servicio requerida</t>
  </si>
  <si>
    <t>Minutos</t>
  </si>
  <si>
    <t>Una cola varios servidores</t>
  </si>
  <si>
    <t>(Wq max)</t>
  </si>
  <si>
    <t>Wq</t>
  </si>
  <si>
    <t>Varias Filas Varios Servidores</t>
  </si>
  <si>
    <t>Respuesta</t>
  </si>
  <si>
    <t># Filas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</si>
</sst>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General_)"/>
    <numFmt numFmtId="165" formatCode="0.0000_)"/>
    <numFmt numFmtId="166" formatCode="&quot;$&quot;#,##0.00"/>
    <numFmt numFmtId="167" formatCode="0.00_)"/>
    <numFmt numFmtId="168" formatCode="0_)"/>
    <numFmt numFmtId="169" formatCode="\¢\ #,##0.00"/>
    <numFmt numFmtId="170" formatCode="\¢\ #,##0"/>
    <numFmt numFmtId="171" formatCode="#,##0.000000000000"/>
    <numFmt numFmtId="172" formatCode="_([$€-2]* #,##0.00_);_([$€-2]* \(#,##0.00\);_([$€-2]* &quot;-&quot;??_)"/>
    <numFmt numFmtId="173" formatCode="_(&quot;¢&quot;* #,##0.00_);_(&quot;¢&quot;* \(#,##0.00\);_(&quot;¢&quot;* &quot;-&quot;??_);_(@_)"/>
    <numFmt numFmtId="174" formatCode="0.00000000"/>
  </numFmts>
  <fonts count="48">
    <font>
      <sz val="12"/>
      <name val="Helv"/>
    </font>
    <font>
      <sz val="12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4"/>
      <color indexed="8"/>
      <name val="Times New Roman"/>
      <family val="1"/>
    </font>
    <font>
      <b/>
      <sz val="14"/>
      <color indexed="32"/>
      <name val="Times New Roman"/>
      <family val="1"/>
    </font>
    <font>
      <b/>
      <sz val="16"/>
      <color indexed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8"/>
      <name val="Times New Roman"/>
      <family val="1"/>
    </font>
    <font>
      <b/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sz val="12"/>
      <color indexed="37"/>
      <name val="Arial"/>
      <family val="2"/>
    </font>
    <font>
      <sz val="9"/>
      <color indexed="8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18"/>
      <name val="Times New Roman"/>
      <family val="1"/>
    </font>
    <font>
      <b/>
      <sz val="12"/>
      <name val="Helv"/>
    </font>
    <font>
      <u/>
      <sz val="12"/>
      <color theme="10"/>
      <name val="Helv"/>
    </font>
    <font>
      <u/>
      <sz val="12"/>
      <color theme="11"/>
      <name val="Helv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2"/>
      <name val="Helvetic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Helv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Helv"/>
    </font>
    <font>
      <sz val="14"/>
      <color theme="1"/>
      <name val="Calibri"/>
      <family val="2"/>
      <scheme val="minor"/>
    </font>
    <font>
      <b/>
      <sz val="12"/>
      <color rgb="FFFF0000"/>
      <name val="Helv"/>
    </font>
    <font>
      <sz val="12"/>
      <color theme="0"/>
      <name val="Arial"/>
      <family val="2"/>
    </font>
    <font>
      <sz val="12"/>
      <color theme="0"/>
      <name val="Helv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Helv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164" fontId="0" fillId="0" borderId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3" fillId="0" borderId="0"/>
    <xf numFmtId="164" fontId="33" fillId="0" borderId="0"/>
    <xf numFmtId="164" fontId="33" fillId="0" borderId="0"/>
    <xf numFmtId="174" fontId="33" fillId="0" borderId="0"/>
    <xf numFmtId="0" fontId="35" fillId="0" borderId="0"/>
    <xf numFmtId="0" fontId="34" fillId="0" borderId="0"/>
    <xf numFmtId="0" fontId="32" fillId="0" borderId="0"/>
    <xf numFmtId="164" fontId="33" fillId="0" borderId="0"/>
    <xf numFmtId="0" fontId="35" fillId="0" borderId="0"/>
    <xf numFmtId="0" fontId="34" fillId="0" borderId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37" fillId="0" borderId="0"/>
    <xf numFmtId="164" fontId="37" fillId="0" borderId="0"/>
  </cellStyleXfs>
  <cellXfs count="135">
    <xf numFmtId="164" fontId="0" fillId="0" borderId="0" xfId="0"/>
    <xf numFmtId="164" fontId="2" fillId="0" borderId="0" xfId="0" applyFont="1" applyAlignment="1">
      <alignment horizontal="left"/>
    </xf>
    <xf numFmtId="164" fontId="3" fillId="0" borderId="0" xfId="0" applyFont="1" applyAlignment="1">
      <alignment horizontal="left"/>
    </xf>
    <xf numFmtId="164" fontId="2" fillId="0" borderId="0" xfId="0" applyFont="1"/>
    <xf numFmtId="164" fontId="5" fillId="0" borderId="0" xfId="0" applyFont="1"/>
    <xf numFmtId="164" fontId="6" fillId="0" borderId="0" xfId="0" applyFont="1" applyAlignment="1">
      <alignment horizontal="left"/>
    </xf>
    <xf numFmtId="164" fontId="6" fillId="0" borderId="0" xfId="0" applyFont="1"/>
    <xf numFmtId="164" fontId="7" fillId="2" borderId="1" xfId="0" applyFont="1" applyFill="1" applyBorder="1" applyAlignment="1">
      <alignment horizontal="centerContinuous"/>
    </xf>
    <xf numFmtId="164" fontId="7" fillId="2" borderId="2" xfId="0" applyFont="1" applyFill="1" applyBorder="1" applyAlignment="1">
      <alignment horizontal="centerContinuous"/>
    </xf>
    <xf numFmtId="164" fontId="7" fillId="2" borderId="3" xfId="0" applyFont="1" applyFill="1" applyBorder="1" applyAlignment="1">
      <alignment horizontal="centerContinuous"/>
    </xf>
    <xf numFmtId="164" fontId="8" fillId="0" borderId="0" xfId="0" applyFont="1"/>
    <xf numFmtId="164" fontId="9" fillId="0" borderId="0" xfId="0" applyFont="1"/>
    <xf numFmtId="164" fontId="9" fillId="0" borderId="0" xfId="0" applyFont="1" applyAlignment="1">
      <alignment horizontal="left"/>
    </xf>
    <xf numFmtId="164" fontId="9" fillId="3" borderId="0" xfId="0" applyFont="1" applyFill="1"/>
    <xf numFmtId="164" fontId="10" fillId="0" borderId="0" xfId="0" applyFont="1" applyAlignment="1">
      <alignment horizontal="centerContinuous"/>
    </xf>
    <xf numFmtId="164" fontId="9" fillId="0" borderId="0" xfId="0" applyFont="1" applyAlignment="1">
      <alignment horizontal="centerContinuous"/>
    </xf>
    <xf numFmtId="164" fontId="3" fillId="0" borderId="0" xfId="0" applyFont="1"/>
    <xf numFmtId="164" fontId="11" fillId="0" borderId="0" xfId="0" applyFont="1" applyAlignment="1">
      <alignment horizontal="left"/>
    </xf>
    <xf numFmtId="164" fontId="12" fillId="0" borderId="0" xfId="0" applyFont="1" applyAlignment="1">
      <alignment horizontal="left"/>
    </xf>
    <xf numFmtId="37" fontId="9" fillId="0" borderId="0" xfId="0" applyNumberFormat="1" applyFont="1"/>
    <xf numFmtId="164" fontId="13" fillId="0" borderId="0" xfId="0" applyFont="1" applyAlignment="1">
      <alignment horizontal="left"/>
    </xf>
    <xf numFmtId="164" fontId="14" fillId="0" borderId="0" xfId="0" applyFont="1"/>
    <xf numFmtId="10" fontId="3" fillId="0" borderId="0" xfId="0" applyNumberFormat="1" applyFont="1"/>
    <xf numFmtId="164" fontId="9" fillId="0" borderId="0" xfId="0" applyFont="1" applyAlignment="1">
      <alignment horizontal="right"/>
    </xf>
    <xf numFmtId="165" fontId="3" fillId="0" borderId="0" xfId="0" applyNumberFormat="1" applyFont="1"/>
    <xf numFmtId="164" fontId="15" fillId="0" borderId="0" xfId="0" applyFont="1" applyAlignment="1">
      <alignment horizontal="left"/>
    </xf>
    <xf numFmtId="164" fontId="15" fillId="0" borderId="0" xfId="0" applyFont="1"/>
    <xf numFmtId="164" fontId="3" fillId="0" borderId="0" xfId="0" applyFont="1" applyAlignment="1">
      <alignment horizontal="center"/>
    </xf>
    <xf numFmtId="164" fontId="16" fillId="0" borderId="0" xfId="0" applyFont="1"/>
    <xf numFmtId="37" fontId="9" fillId="0" borderId="0" xfId="0" applyNumberFormat="1" applyFont="1" applyAlignment="1">
      <alignment horizontal="left"/>
    </xf>
    <xf numFmtId="164" fontId="18" fillId="3" borderId="0" xfId="0" applyFont="1" applyFill="1"/>
    <xf numFmtId="164" fontId="26" fillId="0" borderId="0" xfId="0" applyFont="1" applyAlignment="1">
      <alignment horizontal="centerContinuous"/>
    </xf>
    <xf numFmtId="164" fontId="27" fillId="5" borderId="4" xfId="0" applyFont="1" applyFill="1" applyBorder="1" applyAlignment="1">
      <alignment horizontal="center"/>
    </xf>
    <xf numFmtId="166" fontId="27" fillId="5" borderId="4" xfId="0" applyNumberFormat="1" applyFont="1" applyFill="1" applyBorder="1" applyAlignment="1">
      <alignment horizontal="center"/>
    </xf>
    <xf numFmtId="164" fontId="24" fillId="5" borderId="4" xfId="0" applyFont="1" applyFill="1" applyBorder="1" applyAlignment="1">
      <alignment horizontal="center"/>
    </xf>
    <xf numFmtId="166" fontId="0" fillId="5" borderId="4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17" fillId="5" borderId="4" xfId="0" applyNumberFormat="1" applyFont="1" applyFill="1" applyBorder="1" applyAlignment="1">
      <alignment horizontal="center"/>
    </xf>
    <xf numFmtId="4" fontId="17" fillId="5" borderId="4" xfId="0" applyNumberFormat="1" applyFont="1" applyFill="1" applyBorder="1" applyAlignment="1">
      <alignment horizontal="center"/>
    </xf>
    <xf numFmtId="164" fontId="8" fillId="4" borderId="0" xfId="0" applyFont="1" applyFill="1"/>
    <xf numFmtId="169" fontId="8" fillId="4" borderId="0" xfId="0" applyNumberFormat="1" applyFont="1" applyFill="1"/>
    <xf numFmtId="164" fontId="31" fillId="4" borderId="0" xfId="0" applyFont="1" applyFill="1" applyAlignment="1">
      <alignment horizontal="center"/>
    </xf>
    <xf numFmtId="164" fontId="31" fillId="4" borderId="0" xfId="0" applyFont="1" applyFill="1"/>
    <xf numFmtId="169" fontId="31" fillId="4" borderId="0" xfId="0" applyNumberFormat="1" applyFont="1" applyFill="1"/>
    <xf numFmtId="164" fontId="31" fillId="4" borderId="6" xfId="0" applyFont="1" applyFill="1" applyBorder="1" applyAlignment="1">
      <alignment horizontal="center"/>
    </xf>
    <xf numFmtId="164" fontId="31" fillId="4" borderId="6" xfId="0" applyFont="1" applyFill="1" applyBorder="1"/>
    <xf numFmtId="169" fontId="31" fillId="4" borderId="6" xfId="0" applyNumberFormat="1" applyFont="1" applyFill="1" applyBorder="1"/>
    <xf numFmtId="164" fontId="30" fillId="4" borderId="5" xfId="0" applyFont="1" applyFill="1" applyBorder="1" applyAlignment="1">
      <alignment horizontal="center" vertical="center"/>
    </xf>
    <xf numFmtId="164" fontId="30" fillId="4" borderId="5" xfId="0" applyFont="1" applyFill="1" applyBorder="1" applyAlignment="1">
      <alignment horizontal="center" vertical="center" wrapText="1"/>
    </xf>
    <xf numFmtId="169" fontId="31" fillId="4" borderId="0" xfId="0" applyNumberFormat="1" applyFont="1" applyFill="1" applyAlignment="1">
      <alignment horizontal="right"/>
    </xf>
    <xf numFmtId="169" fontId="31" fillId="4" borderId="6" xfId="0" applyNumberFormat="1" applyFont="1" applyFill="1" applyBorder="1" applyAlignment="1">
      <alignment horizontal="right"/>
    </xf>
    <xf numFmtId="4" fontId="31" fillId="4" borderId="0" xfId="0" applyNumberFormat="1" applyFont="1" applyFill="1" applyAlignment="1">
      <alignment horizontal="right"/>
    </xf>
    <xf numFmtId="4" fontId="31" fillId="4" borderId="6" xfId="0" applyNumberFormat="1" applyFont="1" applyFill="1" applyBorder="1" applyAlignment="1">
      <alignment horizontal="right"/>
    </xf>
    <xf numFmtId="164" fontId="31" fillId="4" borderId="0" xfId="0" applyFont="1" applyFill="1" applyAlignment="1">
      <alignment horizontal="right"/>
    </xf>
    <xf numFmtId="164" fontId="31" fillId="4" borderId="6" xfId="0" applyFont="1" applyFill="1" applyBorder="1" applyAlignment="1">
      <alignment horizontal="right"/>
    </xf>
    <xf numFmtId="169" fontId="30" fillId="4" borderId="0" xfId="0" applyNumberFormat="1" applyFont="1" applyFill="1"/>
    <xf numFmtId="169" fontId="0" fillId="5" borderId="4" xfId="0" applyNumberFormat="1" applyFill="1" applyBorder="1" applyAlignment="1">
      <alignment horizontal="center"/>
    </xf>
    <xf numFmtId="169" fontId="17" fillId="5" borderId="4" xfId="0" applyNumberFormat="1" applyFont="1" applyFill="1" applyBorder="1" applyAlignment="1">
      <alignment horizontal="center"/>
    </xf>
    <xf numFmtId="0" fontId="32" fillId="0" borderId="0" xfId="89"/>
    <xf numFmtId="171" fontId="32" fillId="0" borderId="0" xfId="89" applyNumberFormat="1"/>
    <xf numFmtId="164" fontId="19" fillId="3" borderId="0" xfId="0" applyFont="1" applyFill="1" applyAlignment="1">
      <alignment horizontal="left"/>
    </xf>
    <xf numFmtId="164" fontId="17" fillId="3" borderId="0" xfId="0" applyFont="1" applyFill="1"/>
    <xf numFmtId="164" fontId="17" fillId="3" borderId="0" xfId="0" applyFont="1" applyFill="1" applyProtection="1">
      <protection locked="0"/>
    </xf>
    <xf numFmtId="164" fontId="17" fillId="3" borderId="0" xfId="0" applyFont="1" applyFill="1" applyAlignment="1" applyProtection="1">
      <alignment horizontal="left"/>
      <protection locked="0"/>
    </xf>
    <xf numFmtId="164" fontId="17" fillId="3" borderId="0" xfId="0" applyFont="1" applyFill="1" applyAlignment="1">
      <alignment horizontal="left"/>
    </xf>
    <xf numFmtId="164" fontId="4" fillId="3" borderId="0" xfId="0" applyFont="1" applyFill="1" applyAlignment="1">
      <alignment horizontal="left"/>
    </xf>
    <xf numFmtId="164" fontId="20" fillId="3" borderId="7" xfId="0" applyFont="1" applyFill="1" applyBorder="1" applyProtection="1">
      <protection locked="0"/>
    </xf>
    <xf numFmtId="164" fontId="23" fillId="3" borderId="0" xfId="0" applyFont="1" applyFill="1" applyAlignment="1" applyProtection="1">
      <alignment horizontal="left"/>
      <protection locked="0"/>
    </xf>
    <xf numFmtId="37" fontId="17" fillId="3" borderId="0" xfId="0" applyNumberFormat="1" applyFont="1" applyFill="1"/>
    <xf numFmtId="164" fontId="20" fillId="3" borderId="8" xfId="0" applyFont="1" applyFill="1" applyBorder="1" applyProtection="1">
      <protection locked="0"/>
    </xf>
    <xf numFmtId="164" fontId="22" fillId="3" borderId="0" xfId="0" applyFont="1" applyFill="1" applyAlignment="1" applyProtection="1">
      <alignment horizontal="left"/>
      <protection locked="0"/>
    </xf>
    <xf numFmtId="164" fontId="25" fillId="3" borderId="0" xfId="0" applyFont="1" applyFill="1" applyProtection="1">
      <protection locked="0"/>
    </xf>
    <xf numFmtId="164" fontId="21" fillId="3" borderId="0" xfId="0" applyFont="1" applyFill="1"/>
    <xf numFmtId="164" fontId="4" fillId="3" borderId="0" xfId="0" applyFont="1" applyFill="1"/>
    <xf numFmtId="164" fontId="17" fillId="3" borderId="7" xfId="0" applyFont="1" applyFill="1" applyBorder="1"/>
    <xf numFmtId="10" fontId="4" fillId="3" borderId="0" xfId="0" applyNumberFormat="1" applyFont="1" applyFill="1"/>
    <xf numFmtId="164" fontId="17" fillId="3" borderId="0" xfId="0" applyFont="1" applyFill="1" applyAlignment="1">
      <alignment horizontal="right"/>
    </xf>
    <xf numFmtId="165" fontId="4" fillId="3" borderId="0" xfId="0" applyNumberFormat="1" applyFont="1" applyFill="1"/>
    <xf numFmtId="164" fontId="4" fillId="3" borderId="0" xfId="0" applyFont="1" applyFill="1" applyProtection="1">
      <protection locked="0"/>
    </xf>
    <xf numFmtId="166" fontId="0" fillId="4" borderId="0" xfId="0" applyNumberFormat="1" applyFill="1"/>
    <xf numFmtId="164" fontId="0" fillId="5" borderId="4" xfId="0" applyFill="1" applyBorder="1" applyAlignment="1">
      <alignment horizontal="center"/>
    </xf>
    <xf numFmtId="166" fontId="17" fillId="4" borderId="0" xfId="0" applyNumberFormat="1" applyFont="1" applyFill="1"/>
    <xf numFmtId="37" fontId="17" fillId="3" borderId="0" xfId="0" applyNumberFormat="1" applyFont="1" applyFill="1" applyAlignment="1">
      <alignment horizontal="left"/>
    </xf>
    <xf numFmtId="10" fontId="17" fillId="3" borderId="0" xfId="0" applyNumberFormat="1" applyFont="1" applyFill="1"/>
    <xf numFmtId="164" fontId="39" fillId="3" borderId="0" xfId="0" applyFont="1" applyFill="1"/>
    <xf numFmtId="164" fontId="39" fillId="3" borderId="0" xfId="0" applyFont="1" applyFill="1" applyAlignment="1">
      <alignment horizontal="left"/>
    </xf>
    <xf numFmtId="164" fontId="39" fillId="4" borderId="0" xfId="0" applyFont="1" applyFill="1"/>
    <xf numFmtId="164" fontId="39" fillId="3" borderId="4" xfId="0" applyFont="1" applyFill="1" applyBorder="1" applyAlignment="1">
      <alignment vertical="center"/>
    </xf>
    <xf numFmtId="169" fontId="39" fillId="3" borderId="4" xfId="0" applyNumberFormat="1" applyFont="1" applyFill="1" applyBorder="1" applyAlignment="1">
      <alignment vertical="center"/>
    </xf>
    <xf numFmtId="1" fontId="39" fillId="3" borderId="4" xfId="0" applyNumberFormat="1" applyFont="1" applyFill="1" applyBorder="1" applyAlignment="1">
      <alignment vertical="center"/>
    </xf>
    <xf numFmtId="164" fontId="39" fillId="4" borderId="4" xfId="0" applyFont="1" applyFill="1" applyBorder="1"/>
    <xf numFmtId="168" fontId="39" fillId="4" borderId="4" xfId="0" applyNumberFormat="1" applyFont="1" applyFill="1" applyBorder="1"/>
    <xf numFmtId="164" fontId="39" fillId="3" borderId="4" xfId="0" applyFont="1" applyFill="1" applyBorder="1"/>
    <xf numFmtId="169" fontId="39" fillId="3" borderId="4" xfId="0" applyNumberFormat="1" applyFont="1" applyFill="1" applyBorder="1"/>
    <xf numFmtId="169" fontId="39" fillId="4" borderId="4" xfId="0" applyNumberFormat="1" applyFont="1" applyFill="1" applyBorder="1"/>
    <xf numFmtId="168" fontId="39" fillId="3" borderId="4" xfId="0" applyNumberFormat="1" applyFont="1" applyFill="1" applyBorder="1"/>
    <xf numFmtId="165" fontId="39" fillId="3" borderId="0" xfId="0" applyNumberFormat="1" applyFont="1" applyFill="1"/>
    <xf numFmtId="167" fontId="39" fillId="4" borderId="4" xfId="0" applyNumberFormat="1" applyFont="1" applyFill="1" applyBorder="1"/>
    <xf numFmtId="167" fontId="39" fillId="3" borderId="4" xfId="0" applyNumberFormat="1" applyFont="1" applyFill="1" applyBorder="1"/>
    <xf numFmtId="164" fontId="41" fillId="4" borderId="0" xfId="0" applyFont="1" applyFill="1"/>
    <xf numFmtId="164" fontId="40" fillId="4" borderId="0" xfId="0" applyFont="1" applyFill="1"/>
    <xf numFmtId="0" fontId="24" fillId="0" borderId="0" xfId="89" applyFont="1" applyAlignment="1">
      <alignment horizontal="center"/>
    </xf>
    <xf numFmtId="0" fontId="18" fillId="0" borderId="0" xfId="89" applyFont="1"/>
    <xf numFmtId="170" fontId="18" fillId="0" borderId="0" xfId="89" applyNumberFormat="1" applyFont="1"/>
    <xf numFmtId="169" fontId="18" fillId="0" borderId="0" xfId="89" applyNumberFormat="1" applyFont="1"/>
    <xf numFmtId="170" fontId="18" fillId="0" borderId="0" xfId="89" applyNumberFormat="1" applyFont="1" applyAlignment="1">
      <alignment horizontal="right"/>
    </xf>
    <xf numFmtId="0" fontId="24" fillId="0" borderId="0" xfId="89" applyFont="1"/>
    <xf numFmtId="169" fontId="24" fillId="0" borderId="0" xfId="89" applyNumberFormat="1" applyFont="1"/>
    <xf numFmtId="164" fontId="0" fillId="4" borderId="0" xfId="0" applyFill="1"/>
    <xf numFmtId="0" fontId="18" fillId="0" borderId="0" xfId="89" applyFont="1" applyAlignment="1">
      <alignment horizontal="right"/>
    </xf>
    <xf numFmtId="169" fontId="18" fillId="0" borderId="0" xfId="89" applyNumberFormat="1" applyFont="1" applyAlignment="1">
      <alignment horizontal="right"/>
    </xf>
    <xf numFmtId="0" fontId="24" fillId="0" borderId="0" xfId="89" applyFont="1" applyAlignment="1">
      <alignment horizontal="center" wrapText="1"/>
    </xf>
    <xf numFmtId="170" fontId="24" fillId="0" borderId="0" xfId="89" applyNumberFormat="1" applyFont="1"/>
    <xf numFmtId="164" fontId="0" fillId="0" borderId="4" xfId="0" applyBorder="1"/>
    <xf numFmtId="164" fontId="42" fillId="0" borderId="4" xfId="0" applyFont="1" applyBorder="1"/>
    <xf numFmtId="164" fontId="27" fillId="0" borderId="4" xfId="0" applyFont="1" applyBorder="1" applyAlignment="1">
      <alignment vertical="center" wrapText="1"/>
    </xf>
    <xf numFmtId="164" fontId="27" fillId="0" borderId="4" xfId="0" applyFont="1" applyBorder="1" applyAlignment="1">
      <alignment horizontal="center" vertical="center"/>
    </xf>
    <xf numFmtId="164" fontId="38" fillId="3" borderId="4" xfId="0" applyFont="1" applyFill="1" applyBorder="1" applyAlignment="1" applyProtection="1">
      <alignment horizontal="center"/>
      <protection locked="0"/>
    </xf>
    <xf numFmtId="164" fontId="4" fillId="3" borderId="4" xfId="0" applyFont="1" applyFill="1" applyBorder="1" applyAlignment="1" applyProtection="1">
      <alignment horizontal="center"/>
      <protection locked="0"/>
    </xf>
    <xf numFmtId="164" fontId="27" fillId="5" borderId="4" xfId="0" applyFont="1" applyFill="1" applyBorder="1"/>
    <xf numFmtId="164" fontId="39" fillId="3" borderId="4" xfId="0" applyFont="1" applyFill="1" applyBorder="1" applyAlignment="1">
      <alignment horizontal="center" vertical="center"/>
    </xf>
    <xf numFmtId="164" fontId="39" fillId="4" borderId="4" xfId="0" applyFont="1" applyFill="1" applyBorder="1" applyAlignment="1">
      <alignment horizontal="center"/>
    </xf>
    <xf numFmtId="164" fontId="39" fillId="3" borderId="4" xfId="0" applyFont="1" applyFill="1" applyBorder="1" applyAlignment="1">
      <alignment horizontal="center"/>
    </xf>
    <xf numFmtId="164" fontId="45" fillId="3" borderId="0" xfId="0" applyFont="1" applyFill="1"/>
    <xf numFmtId="164" fontId="39" fillId="0" borderId="0" xfId="0" applyFont="1"/>
    <xf numFmtId="164" fontId="46" fillId="5" borderId="0" xfId="0" applyFont="1" applyFill="1" applyAlignment="1">
      <alignment horizontal="center"/>
    </xf>
    <xf numFmtId="164" fontId="47" fillId="5" borderId="0" xfId="0" applyFont="1" applyFill="1" applyAlignment="1">
      <alignment horizontal="left"/>
    </xf>
    <xf numFmtId="164" fontId="40" fillId="5" borderId="0" xfId="0" applyFont="1" applyFill="1"/>
    <xf numFmtId="164" fontId="39" fillId="5" borderId="0" xfId="0" applyFont="1" applyFill="1"/>
    <xf numFmtId="165" fontId="39" fillId="3" borderId="4" xfId="0" applyNumberFormat="1" applyFont="1" applyFill="1" applyBorder="1" applyAlignment="1">
      <alignment horizontal="center"/>
    </xf>
    <xf numFmtId="164" fontId="45" fillId="3" borderId="4" xfId="0" applyFont="1" applyFill="1" applyBorder="1" applyAlignment="1">
      <alignment horizontal="center" vertical="center"/>
    </xf>
    <xf numFmtId="164" fontId="45" fillId="4" borderId="4" xfId="0" applyFont="1" applyFill="1" applyBorder="1" applyAlignment="1">
      <alignment horizontal="center"/>
    </xf>
    <xf numFmtId="164" fontId="45" fillId="3" borderId="4" xfId="0" applyFont="1" applyFill="1" applyBorder="1" applyAlignment="1">
      <alignment horizontal="center"/>
    </xf>
    <xf numFmtId="164" fontId="43" fillId="4" borderId="4" xfId="0" applyFont="1" applyFill="1" applyBorder="1" applyAlignment="1">
      <alignment horizontal="center"/>
    </xf>
    <xf numFmtId="164" fontId="44" fillId="4" borderId="0" xfId="0" applyFont="1" applyFill="1"/>
  </cellXfs>
  <cellStyles count="135">
    <cellStyle name="Comma 2" xfId="90" xr:uid="{00000000-0005-0000-0000-000000000000}"/>
    <cellStyle name="Comma 3" xfId="91" xr:uid="{00000000-0005-0000-0000-000001000000}"/>
    <cellStyle name="Euro" xfId="92" xr:uid="{00000000-0005-0000-0000-000002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Millares 2" xfId="93" xr:uid="{00000000-0005-0000-0000-00006D000000}"/>
    <cellStyle name="Millares 2 2" xfId="94" xr:uid="{00000000-0005-0000-0000-00006E000000}"/>
    <cellStyle name="Millares 2 3" xfId="95" xr:uid="{00000000-0005-0000-0000-00006F000000}"/>
    <cellStyle name="Millares 3" xfId="96" xr:uid="{00000000-0005-0000-0000-000070000000}"/>
    <cellStyle name="Millares 3 2" xfId="97" xr:uid="{00000000-0005-0000-0000-000071000000}"/>
    <cellStyle name="Moneda 2" xfId="98" xr:uid="{00000000-0005-0000-0000-000072000000}"/>
    <cellStyle name="Normal" xfId="0" builtinId="0"/>
    <cellStyle name="Normal 2" xfId="89" xr:uid="{00000000-0005-0000-0000-000074000000}"/>
    <cellStyle name="Normal 2 2" xfId="99" xr:uid="{00000000-0005-0000-0000-000075000000}"/>
    <cellStyle name="Normal 2 3" xfId="100" xr:uid="{00000000-0005-0000-0000-000076000000}"/>
    <cellStyle name="Normal 2 4" xfId="101" xr:uid="{00000000-0005-0000-0000-000077000000}"/>
    <cellStyle name="Normal 2 5" xfId="102" xr:uid="{00000000-0005-0000-0000-000078000000}"/>
    <cellStyle name="Normal 2 6" xfId="103" xr:uid="{00000000-0005-0000-0000-000079000000}"/>
    <cellStyle name="Normal 2 7" xfId="133" xr:uid="{12AE0F88-8B18-AB43-B61E-DBA490A19910}"/>
    <cellStyle name="Normal 3" xfId="104" xr:uid="{00000000-0005-0000-0000-00007A000000}"/>
    <cellStyle name="Normal 3 2" xfId="105" xr:uid="{00000000-0005-0000-0000-00007B000000}"/>
    <cellStyle name="Normal 3 3" xfId="106" xr:uid="{00000000-0005-0000-0000-00007C000000}"/>
    <cellStyle name="Normal 3 4" xfId="134" xr:uid="{ABAFCDBB-039A-2144-A579-D4962D3C1FC9}"/>
    <cellStyle name="Normal 4" xfId="107" xr:uid="{00000000-0005-0000-0000-00007D000000}"/>
    <cellStyle name="Normal 5" xfId="108" xr:uid="{00000000-0005-0000-0000-00007E000000}"/>
    <cellStyle name="Percent 2" xfId="109" xr:uid="{00000000-0005-0000-0000-00007F000000}"/>
    <cellStyle name="Porcentaje 2" xfId="110" xr:uid="{00000000-0005-0000-0000-000080000000}"/>
    <cellStyle name="Porcentaje 2 2" xfId="111" xr:uid="{00000000-0005-0000-0000-000081000000}"/>
    <cellStyle name="Porcentaje 2 3" xfId="112" xr:uid="{00000000-0005-0000-0000-000082000000}"/>
    <cellStyle name="Porcentaje 3" xfId="113" xr:uid="{00000000-0005-0000-0000-000083000000}"/>
    <cellStyle name="Porcentual 2" xfId="114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8348814396201"/>
          <c:y val="0.120000195312818"/>
          <c:w val="0.79623870155379495"/>
          <c:h val="0.520000846355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MMs!$K$7:$K$47</c:f>
              <c:numCache>
                <c:formatCode>General_)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MMs!$M$7:$M$47</c:f>
              <c:numCache>
                <c:formatCode>General_)</c:formatCode>
                <c:ptCount val="41"/>
                <c:pt idx="0">
                  <c:v>0.5</c:v>
                </c:pt>
                <c:pt idx="1">
                  <c:v>0.25</c:v>
                </c:pt>
                <c:pt idx="2">
                  <c:v>0.125</c:v>
                </c:pt>
                <c:pt idx="3">
                  <c:v>6.25E-2</c:v>
                </c:pt>
                <c:pt idx="4">
                  <c:v>3.125E-2</c:v>
                </c:pt>
                <c:pt idx="5">
                  <c:v>1.5625E-2</c:v>
                </c:pt>
                <c:pt idx="6">
                  <c:v>7.8125E-3</c:v>
                </c:pt>
                <c:pt idx="7">
                  <c:v>3.90625E-3</c:v>
                </c:pt>
                <c:pt idx="8">
                  <c:v>1.953125E-3</c:v>
                </c:pt>
                <c:pt idx="9">
                  <c:v>9.765625E-4</c:v>
                </c:pt>
                <c:pt idx="10">
                  <c:v>4.8828125E-4</c:v>
                </c:pt>
                <c:pt idx="11">
                  <c:v>2.44140625E-4</c:v>
                </c:pt>
                <c:pt idx="12">
                  <c:v>1.220703125E-4</c:v>
                </c:pt>
                <c:pt idx="13">
                  <c:v>6.103515625E-5</c:v>
                </c:pt>
                <c:pt idx="14">
                  <c:v>3.0517578125E-5</c:v>
                </c:pt>
                <c:pt idx="15">
                  <c:v>1.52587890625E-5</c:v>
                </c:pt>
                <c:pt idx="16">
                  <c:v>7.62939453125E-6</c:v>
                </c:pt>
                <c:pt idx="17">
                  <c:v>3.814697265625E-6</c:v>
                </c:pt>
                <c:pt idx="18">
                  <c:v>1.9073486328125E-6</c:v>
                </c:pt>
                <c:pt idx="19">
                  <c:v>9.5367431640625E-7</c:v>
                </c:pt>
                <c:pt idx="20">
                  <c:v>4.76837158203125E-7</c:v>
                </c:pt>
                <c:pt idx="21">
                  <c:v>2.384185791015625E-7</c:v>
                </c:pt>
                <c:pt idx="22">
                  <c:v>1.1920928955078125E-7</c:v>
                </c:pt>
                <c:pt idx="23">
                  <c:v>5.9604644775390625E-8</c:v>
                </c:pt>
                <c:pt idx="24">
                  <c:v>2.9802322387695312E-8</c:v>
                </c:pt>
                <c:pt idx="25">
                  <c:v>1.4901161193847656E-8</c:v>
                </c:pt>
                <c:pt idx="26">
                  <c:v>7.4505805969238281E-9</c:v>
                </c:pt>
                <c:pt idx="27">
                  <c:v>3.7252902984619141E-9</c:v>
                </c:pt>
                <c:pt idx="28">
                  <c:v>1.862645149230957E-9</c:v>
                </c:pt>
                <c:pt idx="29">
                  <c:v>9.3132257461547852E-10</c:v>
                </c:pt>
                <c:pt idx="30">
                  <c:v>4.6566128730773926E-10</c:v>
                </c:pt>
                <c:pt idx="31">
                  <c:v>2.3283064365386963E-10</c:v>
                </c:pt>
                <c:pt idx="32">
                  <c:v>1.1641532182693481E-10</c:v>
                </c:pt>
                <c:pt idx="33">
                  <c:v>5.8207660913467407E-11</c:v>
                </c:pt>
                <c:pt idx="34">
                  <c:v>2.9103830456733704E-11</c:v>
                </c:pt>
                <c:pt idx="35">
                  <c:v>1.4551915228366852E-11</c:v>
                </c:pt>
                <c:pt idx="36">
                  <c:v>7.2759576141834259E-12</c:v>
                </c:pt>
                <c:pt idx="37">
                  <c:v>3.637978807091713E-12</c:v>
                </c:pt>
                <c:pt idx="38">
                  <c:v>1.8189894035458565E-12</c:v>
                </c:pt>
                <c:pt idx="39">
                  <c:v>9.0949470177292824E-13</c:v>
                </c:pt>
                <c:pt idx="40">
                  <c:v>4.5474735088646412E-13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F-244F-B452-290CA9703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63544"/>
        <c:axId val="1075369704"/>
      </c:barChart>
      <c:catAx>
        <c:axId val="1075363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7178710466081197"/>
              <c:y val="0.80666797960283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9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075369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8.7774345053174399E-2"/>
              <c:y val="0.16666693793446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120" verticalDpi="144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8348814396201"/>
          <c:y val="0.120000195312818"/>
          <c:w val="0.79623870155379495"/>
          <c:h val="0.520000846355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'Ejemplos con costos'!$K$7:$K$47</c:f>
              <c:numCache>
                <c:formatCode>General_)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'Ejemplos con costos'!$M$7:$M$47</c:f>
              <c:numCache>
                <c:formatCode>General_)</c:formatCode>
                <c:ptCount val="41"/>
                <c:pt idx="0">
                  <c:v>0.5</c:v>
                </c:pt>
                <c:pt idx="1">
                  <c:v>0.25</c:v>
                </c:pt>
                <c:pt idx="2">
                  <c:v>0.125</c:v>
                </c:pt>
                <c:pt idx="3">
                  <c:v>6.25E-2</c:v>
                </c:pt>
                <c:pt idx="4">
                  <c:v>3.125E-2</c:v>
                </c:pt>
                <c:pt idx="5">
                  <c:v>1.5625E-2</c:v>
                </c:pt>
                <c:pt idx="6">
                  <c:v>7.8125E-3</c:v>
                </c:pt>
                <c:pt idx="7">
                  <c:v>3.90625E-3</c:v>
                </c:pt>
                <c:pt idx="8">
                  <c:v>1.953125E-3</c:v>
                </c:pt>
                <c:pt idx="9">
                  <c:v>9.765625E-4</c:v>
                </c:pt>
                <c:pt idx="10">
                  <c:v>4.8828125E-4</c:v>
                </c:pt>
                <c:pt idx="11">
                  <c:v>2.44140625E-4</c:v>
                </c:pt>
                <c:pt idx="12">
                  <c:v>1.220703125E-4</c:v>
                </c:pt>
                <c:pt idx="13">
                  <c:v>6.103515625E-5</c:v>
                </c:pt>
                <c:pt idx="14">
                  <c:v>3.0517578125E-5</c:v>
                </c:pt>
                <c:pt idx="15">
                  <c:v>1.52587890625E-5</c:v>
                </c:pt>
                <c:pt idx="16">
                  <c:v>7.62939453125E-6</c:v>
                </c:pt>
                <c:pt idx="17">
                  <c:v>3.814697265625E-6</c:v>
                </c:pt>
                <c:pt idx="18">
                  <c:v>1.9073486328125E-6</c:v>
                </c:pt>
                <c:pt idx="19">
                  <c:v>9.5367431640625E-7</c:v>
                </c:pt>
                <c:pt idx="20">
                  <c:v>4.76837158203125E-7</c:v>
                </c:pt>
                <c:pt idx="21">
                  <c:v>2.384185791015625E-7</c:v>
                </c:pt>
                <c:pt idx="22">
                  <c:v>1.1920928955078125E-7</c:v>
                </c:pt>
                <c:pt idx="23">
                  <c:v>5.9604644775390625E-8</c:v>
                </c:pt>
                <c:pt idx="24">
                  <c:v>2.9802322387695312E-8</c:v>
                </c:pt>
                <c:pt idx="25">
                  <c:v>1.4901161193847656E-8</c:v>
                </c:pt>
                <c:pt idx="26">
                  <c:v>7.4505805969238281E-9</c:v>
                </c:pt>
                <c:pt idx="27">
                  <c:v>3.7252902984619141E-9</c:v>
                </c:pt>
                <c:pt idx="28">
                  <c:v>1.862645149230957E-9</c:v>
                </c:pt>
                <c:pt idx="29">
                  <c:v>9.3132257461547852E-10</c:v>
                </c:pt>
                <c:pt idx="30">
                  <c:v>4.6566128730773926E-10</c:v>
                </c:pt>
                <c:pt idx="31">
                  <c:v>2.3283064365386963E-10</c:v>
                </c:pt>
                <c:pt idx="32">
                  <c:v>1.1641532182693481E-10</c:v>
                </c:pt>
                <c:pt idx="33">
                  <c:v>5.8207660913467407E-11</c:v>
                </c:pt>
                <c:pt idx="34">
                  <c:v>2.9103830456733704E-11</c:v>
                </c:pt>
                <c:pt idx="35">
                  <c:v>1.4551915228366852E-11</c:v>
                </c:pt>
                <c:pt idx="36">
                  <c:v>7.2759576141834259E-12</c:v>
                </c:pt>
                <c:pt idx="37">
                  <c:v>3.637978807091713E-12</c:v>
                </c:pt>
                <c:pt idx="38">
                  <c:v>1.8189894035458565E-12</c:v>
                </c:pt>
                <c:pt idx="39">
                  <c:v>9.0949470177292824E-13</c:v>
                </c:pt>
                <c:pt idx="40">
                  <c:v>4.5474735088646412E-13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C045-A32B-C534A3D1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63544"/>
        <c:axId val="1075369704"/>
      </c:barChart>
      <c:catAx>
        <c:axId val="1075363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7178710466081197"/>
              <c:y val="0.80666797960283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9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075369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8.7774345053174399E-2"/>
              <c:y val="0.16666693793446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120" verticalDpi="144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8348814396201"/>
          <c:y val="0.120000195312818"/>
          <c:w val="0.79623870155379495"/>
          <c:h val="0.520000846355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'Servidores múltiples Cw descono'!$K$7:$K$47</c:f>
              <c:numCache>
                <c:formatCode>General_)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'Servidores múltiples Cw descono'!$M$7:$M$47</c:f>
              <c:numCache>
                <c:formatCode>General_)</c:formatCode>
                <c:ptCount val="41"/>
                <c:pt idx="0">
                  <c:v>4.9364923907582854E-2</c:v>
                </c:pt>
                <c:pt idx="1">
                  <c:v>0.13883884849007677</c:v>
                </c:pt>
                <c:pt idx="2">
                  <c:v>0.19524213068917046</c:v>
                </c:pt>
                <c:pt idx="3">
                  <c:v>0.1830394975210973</c:v>
                </c:pt>
                <c:pt idx="4">
                  <c:v>0.12869964669452155</c:v>
                </c:pt>
                <c:pt idx="5">
                  <c:v>9.0491939082085471E-2</c:v>
                </c:pt>
                <c:pt idx="6">
                  <c:v>6.3627144667091351E-2</c:v>
                </c:pt>
                <c:pt idx="7">
                  <c:v>4.4737836094048605E-2</c:v>
                </c:pt>
                <c:pt idx="8">
                  <c:v>3.1456291003627929E-2</c:v>
                </c:pt>
                <c:pt idx="9">
                  <c:v>2.2117704611925887E-2</c:v>
                </c:pt>
                <c:pt idx="10">
                  <c:v>1.5551511055260389E-2</c:v>
                </c:pt>
                <c:pt idx="11">
                  <c:v>1.093465621072996E-2</c:v>
                </c:pt>
                <c:pt idx="12">
                  <c:v>7.6884301481695031E-3</c:v>
                </c:pt>
                <c:pt idx="13">
                  <c:v>5.4059274479316818E-3</c:v>
                </c:pt>
                <c:pt idx="14">
                  <c:v>3.8010427368269637E-3</c:v>
                </c:pt>
                <c:pt idx="15">
                  <c:v>2.6726081743314589E-3</c:v>
                </c:pt>
                <c:pt idx="16">
                  <c:v>1.8791776225768071E-3</c:v>
                </c:pt>
                <c:pt idx="17">
                  <c:v>1.3212967658743175E-3</c:v>
                </c:pt>
                <c:pt idx="18">
                  <c:v>9.2903678850537953E-4</c:v>
                </c:pt>
                <c:pt idx="19">
                  <c:v>6.5322899191784501E-4</c:v>
                </c:pt>
                <c:pt idx="20">
                  <c:v>4.5930163494223476E-4</c:v>
                </c:pt>
                <c:pt idx="21">
                  <c:v>3.2294646206875881E-4</c:v>
                </c:pt>
                <c:pt idx="22">
                  <c:v>2.2707173114209603E-4</c:v>
                </c:pt>
                <c:pt idx="23">
                  <c:v>1.5965981095928628E-4</c:v>
                </c:pt>
                <c:pt idx="24">
                  <c:v>1.1226080458074816E-4</c:v>
                </c:pt>
                <c:pt idx="25">
                  <c:v>7.8933378220838557E-5</c:v>
                </c:pt>
                <c:pt idx="26">
                  <c:v>5.5500031561527108E-5</c:v>
                </c:pt>
                <c:pt idx="27">
                  <c:v>3.9023459691698751E-5</c:v>
                </c:pt>
                <c:pt idx="28">
                  <c:v>2.7438370095725683E-5</c:v>
                </c:pt>
                <c:pt idx="29">
                  <c:v>1.9292603973557122E-5</c:v>
                </c:pt>
                <c:pt idx="30">
                  <c:v>1.3565112168907351E-5</c:v>
                </c:pt>
                <c:pt idx="31">
                  <c:v>9.5379694937629804E-6</c:v>
                </c:pt>
                <c:pt idx="32">
                  <c:v>6.7063848003020958E-6</c:v>
                </c:pt>
                <c:pt idx="33">
                  <c:v>4.7154268127124107E-6</c:v>
                </c:pt>
                <c:pt idx="34">
                  <c:v>3.3155344776884136E-6</c:v>
                </c:pt>
                <c:pt idx="35">
                  <c:v>2.3312351796246657E-6</c:v>
                </c:pt>
                <c:pt idx="36">
                  <c:v>1.639149735673593E-6</c:v>
                </c:pt>
                <c:pt idx="37">
                  <c:v>1.152527157895495E-6</c:v>
                </c:pt>
                <c:pt idx="38">
                  <c:v>8.1037065789526996E-7</c:v>
                </c:pt>
                <c:pt idx="39">
                  <c:v>5.6979186883261165E-7</c:v>
                </c:pt>
                <c:pt idx="40">
                  <c:v>4.0063490777293008E-7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D-7B4F-8EB2-C5A595C7D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63544"/>
        <c:axId val="1075369704"/>
      </c:barChart>
      <c:catAx>
        <c:axId val="1075363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7178710466081197"/>
              <c:y val="0.80666797960283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9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075369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8.7774345053174399E-2"/>
              <c:y val="0.16666693793446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12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12</xdr:row>
      <xdr:rowOff>38100</xdr:rowOff>
    </xdr:from>
    <xdr:to>
      <xdr:col>7</xdr:col>
      <xdr:colOff>655320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CC22C-6E9E-BB40-BB24-C968906D8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12</xdr:row>
      <xdr:rowOff>38100</xdr:rowOff>
    </xdr:from>
    <xdr:to>
      <xdr:col>7</xdr:col>
      <xdr:colOff>655320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FD5721-B0F0-4346-A7B0-B3A77E738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12</xdr:row>
      <xdr:rowOff>38100</xdr:rowOff>
    </xdr:from>
    <xdr:to>
      <xdr:col>7</xdr:col>
      <xdr:colOff>655320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F7FA6A-529D-344A-B938-EF909EF9B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rofesor/Exa&#769;menes/Solucio&#769;n%20de%20Exa&#769;menes/Investigacio&#769;n%20de%20Operaciones/Segundo%20parcial/Segundo%20Parcial%20I-2006/Segundo%20Parcial%20c-I-2006.xls" TargetMode="External"/><Relationship Id="rId1" Type="http://schemas.openxmlformats.org/officeDocument/2006/relationships/externalLinkPath" Target="/Users/enrique/Documents/UCR/Profesor/Exa&#769;menes/Solucio&#769;n%20de%20Exa&#769;menes/Investigacio&#769;n%20de%20Operaciones/Segundo%20parcial/Segundo%20Parcial%20I-2006/Segundo%20Parcial%20c-I-20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Curso%20Metodos-IVO-II-2018/Metodos%202-II%20parcial-2018-propuesta/Metodos%202-II%20Parcial-Resp..xlsx" TargetMode="External"/><Relationship Id="rId1" Type="http://schemas.openxmlformats.org/officeDocument/2006/relationships/externalLinkPath" Target="/Curso%20Metodos-IVO-II-2018/Metodos%202-II%20parcial-2018-propuesta/Metodos%202-II%20Parcial-Re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t"/>
      <sheetName val="Árbol"/>
      <sheetName val="Colas"/>
    </sheetNames>
    <sheetDataSet>
      <sheetData sheetId="0" refreshError="1"/>
      <sheetData sheetId="1">
        <row r="4">
          <cell r="Y4">
            <v>0.45000000000000007</v>
          </cell>
        </row>
        <row r="5">
          <cell r="Y5" t="str">
            <v>Grande</v>
          </cell>
        </row>
        <row r="6">
          <cell r="AB6">
            <v>21950000</v>
          </cell>
        </row>
        <row r="7">
          <cell r="Y7">
            <v>22000000</v>
          </cell>
          <cell r="Z7">
            <v>21950000</v>
          </cell>
        </row>
        <row r="9">
          <cell r="Y9">
            <v>0.4</v>
          </cell>
        </row>
        <row r="10">
          <cell r="U10" t="str">
            <v>Limitado</v>
          </cell>
          <cell r="Y10" t="str">
            <v>Medio</v>
          </cell>
        </row>
        <row r="11">
          <cell r="AB11">
            <v>7950000</v>
          </cell>
        </row>
        <row r="12">
          <cell r="U12">
            <v>0</v>
          </cell>
          <cell r="V12">
            <v>11550000.000000002</v>
          </cell>
          <cell r="Y12">
            <v>8000000</v>
          </cell>
          <cell r="Z12">
            <v>7950000</v>
          </cell>
        </row>
        <row r="14">
          <cell r="Y14">
            <v>0.15</v>
          </cell>
        </row>
        <row r="15">
          <cell r="Y15" t="str">
            <v>Fracaso</v>
          </cell>
        </row>
        <row r="16">
          <cell r="Q16">
            <v>0.6</v>
          </cell>
          <cell r="AB16">
            <v>-10050000</v>
          </cell>
        </row>
        <row r="17">
          <cell r="Q17" t="str">
            <v>Sobresaliente</v>
          </cell>
          <cell r="Y17">
            <v>-10000000</v>
          </cell>
          <cell r="Z17">
            <v>-10050000</v>
          </cell>
        </row>
        <row r="18">
          <cell r="S18">
            <v>1</v>
          </cell>
        </row>
        <row r="19">
          <cell r="Q19">
            <v>0</v>
          </cell>
          <cell r="R19">
            <v>11550000.000000002</v>
          </cell>
          <cell r="Y19">
            <v>0.45000000000000007</v>
          </cell>
        </row>
        <row r="20">
          <cell r="Y20" t="str">
            <v>Grande</v>
          </cell>
        </row>
        <row r="21">
          <cell r="AB21">
            <v>11950000</v>
          </cell>
        </row>
        <row r="22">
          <cell r="Y22">
            <v>12000000</v>
          </cell>
          <cell r="Z22">
            <v>11950000</v>
          </cell>
        </row>
        <row r="24">
          <cell r="Y24">
            <v>0.4</v>
          </cell>
        </row>
        <row r="25">
          <cell r="U25" t="str">
            <v>Amplio</v>
          </cell>
          <cell r="Y25" t="str">
            <v>Medio</v>
          </cell>
        </row>
        <row r="26">
          <cell r="AB26">
            <v>7950000</v>
          </cell>
        </row>
        <row r="27">
          <cell r="U27">
            <v>0</v>
          </cell>
          <cell r="V27">
            <v>8250000</v>
          </cell>
          <cell r="Y27">
            <v>8000000</v>
          </cell>
          <cell r="Z27">
            <v>7950000</v>
          </cell>
        </row>
        <row r="29">
          <cell r="Y29">
            <v>0.15</v>
          </cell>
        </row>
        <row r="30">
          <cell r="Y30" t="str">
            <v>Fracaso</v>
          </cell>
        </row>
        <row r="31">
          <cell r="AB31">
            <v>-2050000</v>
          </cell>
        </row>
        <row r="32">
          <cell r="Y32">
            <v>-2000000</v>
          </cell>
          <cell r="Z32">
            <v>-2050000</v>
          </cell>
        </row>
        <row r="34">
          <cell r="Y34">
            <v>0.1</v>
          </cell>
        </row>
        <row r="35">
          <cell r="Y35" t="str">
            <v>Grande</v>
          </cell>
        </row>
        <row r="36">
          <cell r="AB36">
            <v>21950000</v>
          </cell>
        </row>
        <row r="37">
          <cell r="Y37">
            <v>22000000</v>
          </cell>
          <cell r="Z37">
            <v>21950000</v>
          </cell>
        </row>
        <row r="39">
          <cell r="Y39">
            <v>0.4</v>
          </cell>
        </row>
        <row r="40">
          <cell r="U40" t="str">
            <v>Limitado</v>
          </cell>
          <cell r="Y40" t="str">
            <v>Medio</v>
          </cell>
        </row>
        <row r="41">
          <cell r="AB41">
            <v>7950000</v>
          </cell>
        </row>
        <row r="42">
          <cell r="U42">
            <v>0</v>
          </cell>
          <cell r="V42">
            <v>350000</v>
          </cell>
          <cell r="Y42">
            <v>8000000</v>
          </cell>
          <cell r="Z42">
            <v>7950000</v>
          </cell>
        </row>
        <row r="44">
          <cell r="Y44">
            <v>0.5</v>
          </cell>
        </row>
        <row r="45">
          <cell r="Y45" t="str">
            <v>Fracaso</v>
          </cell>
        </row>
        <row r="46">
          <cell r="Q46">
            <v>0.3</v>
          </cell>
          <cell r="AB46">
            <v>-10050000</v>
          </cell>
        </row>
        <row r="47">
          <cell r="M47" t="str">
            <v>Con audiencia</v>
          </cell>
          <cell r="Q47" t="str">
            <v>Buena</v>
          </cell>
          <cell r="Y47">
            <v>-10000000</v>
          </cell>
          <cell r="Z47">
            <v>-10050000</v>
          </cell>
        </row>
        <row r="48">
          <cell r="S48">
            <v>2</v>
          </cell>
        </row>
        <row r="49">
          <cell r="M49">
            <v>-50000</v>
          </cell>
          <cell r="N49">
            <v>8330000.0000000009</v>
          </cell>
          <cell r="Q49">
            <v>0</v>
          </cell>
          <cell r="R49">
            <v>3350000</v>
          </cell>
          <cell r="Y49">
            <v>0.1</v>
          </cell>
        </row>
        <row r="50">
          <cell r="Y50" t="str">
            <v>Grande</v>
          </cell>
        </row>
        <row r="51">
          <cell r="AB51">
            <v>11950000</v>
          </cell>
        </row>
        <row r="52">
          <cell r="Y52">
            <v>12000000</v>
          </cell>
          <cell r="Z52">
            <v>11950000</v>
          </cell>
        </row>
        <row r="54">
          <cell r="Y54">
            <v>0.4</v>
          </cell>
        </row>
        <row r="55">
          <cell r="U55" t="str">
            <v>Amplio</v>
          </cell>
          <cell r="Y55" t="str">
            <v>Medio</v>
          </cell>
        </row>
        <row r="56">
          <cell r="AB56">
            <v>7950000</v>
          </cell>
        </row>
        <row r="57">
          <cell r="U57">
            <v>0</v>
          </cell>
          <cell r="V57">
            <v>3350000</v>
          </cell>
          <cell r="Y57">
            <v>8000000</v>
          </cell>
          <cell r="Z57">
            <v>7950000</v>
          </cell>
        </row>
        <row r="59">
          <cell r="Y59">
            <v>0.5</v>
          </cell>
        </row>
        <row r="60">
          <cell r="Y60" t="str">
            <v>Fracaso</v>
          </cell>
        </row>
        <row r="61">
          <cell r="AB61">
            <v>-2050000</v>
          </cell>
        </row>
        <row r="62">
          <cell r="Y62">
            <v>-2000000</v>
          </cell>
          <cell r="Z62">
            <v>-2050000</v>
          </cell>
        </row>
        <row r="64">
          <cell r="Y64">
            <v>0</v>
          </cell>
        </row>
        <row r="65">
          <cell r="Y65" t="str">
            <v>Grande</v>
          </cell>
        </row>
        <row r="66">
          <cell r="AB66">
            <v>21950000</v>
          </cell>
        </row>
        <row r="67">
          <cell r="Y67">
            <v>22000000</v>
          </cell>
          <cell r="Z67">
            <v>21950000</v>
          </cell>
        </row>
        <row r="69">
          <cell r="Y69">
            <v>0.40000000000000008</v>
          </cell>
        </row>
        <row r="70">
          <cell r="U70" t="str">
            <v>Limitado</v>
          </cell>
          <cell r="Y70" t="str">
            <v>Medio</v>
          </cell>
        </row>
        <row r="71">
          <cell r="AB71">
            <v>7950000</v>
          </cell>
        </row>
        <row r="72">
          <cell r="U72">
            <v>0</v>
          </cell>
          <cell r="V72">
            <v>-2849999.9999999995</v>
          </cell>
          <cell r="Y72">
            <v>8000000</v>
          </cell>
          <cell r="Z72">
            <v>7950000</v>
          </cell>
        </row>
        <row r="74">
          <cell r="Y74">
            <v>0.6</v>
          </cell>
        </row>
        <row r="75">
          <cell r="Y75" t="str">
            <v>Fracaso</v>
          </cell>
        </row>
        <row r="76">
          <cell r="Q76">
            <v>0.1</v>
          </cell>
          <cell r="AB76">
            <v>-10050000</v>
          </cell>
        </row>
        <row r="77">
          <cell r="Q77" t="str">
            <v>Mala</v>
          </cell>
          <cell r="Y77">
            <v>-10000000</v>
          </cell>
          <cell r="Z77">
            <v>-10050000</v>
          </cell>
        </row>
        <row r="78">
          <cell r="K78">
            <v>1</v>
          </cell>
          <cell r="S78">
            <v>2</v>
          </cell>
        </row>
        <row r="79">
          <cell r="J79">
            <v>8330000.0000000009</v>
          </cell>
          <cell r="Q79">
            <v>0</v>
          </cell>
          <cell r="R79">
            <v>3950000</v>
          </cell>
          <cell r="Y79">
            <v>0</v>
          </cell>
        </row>
        <row r="80">
          <cell r="Y80" t="str">
            <v>Grande</v>
          </cell>
        </row>
        <row r="81">
          <cell r="AB81">
            <v>11950000</v>
          </cell>
        </row>
        <row r="82">
          <cell r="Y82">
            <v>12000000</v>
          </cell>
          <cell r="Z82">
            <v>11950000</v>
          </cell>
        </row>
        <row r="84">
          <cell r="Y84">
            <v>0.6</v>
          </cell>
        </row>
        <row r="85">
          <cell r="U85" t="str">
            <v>Amplio</v>
          </cell>
          <cell r="Y85" t="str">
            <v>Fracaso</v>
          </cell>
        </row>
        <row r="86">
          <cell r="AB86">
            <v>7950000</v>
          </cell>
        </row>
        <row r="87">
          <cell r="U87">
            <v>0</v>
          </cell>
          <cell r="V87">
            <v>3950000</v>
          </cell>
          <cell r="Y87">
            <v>8000000</v>
          </cell>
          <cell r="Z87">
            <v>7950000</v>
          </cell>
        </row>
        <row r="89">
          <cell r="Y89">
            <v>0.40000000000000008</v>
          </cell>
        </row>
        <row r="90">
          <cell r="Y90" t="str">
            <v>Medio</v>
          </cell>
        </row>
        <row r="91">
          <cell r="AB91">
            <v>-2050000</v>
          </cell>
        </row>
        <row r="92">
          <cell r="Y92">
            <v>-2000000</v>
          </cell>
          <cell r="Z92">
            <v>-2050000</v>
          </cell>
        </row>
        <row r="94">
          <cell r="U94">
            <v>0.3</v>
          </cell>
        </row>
        <row r="95">
          <cell r="U95" t="str">
            <v>Grande</v>
          </cell>
        </row>
        <row r="96">
          <cell r="AB96">
            <v>22000000</v>
          </cell>
        </row>
        <row r="97">
          <cell r="U97">
            <v>22000000</v>
          </cell>
          <cell r="V97">
            <v>22000000</v>
          </cell>
        </row>
        <row r="99">
          <cell r="U99">
            <v>0.4</v>
          </cell>
        </row>
        <row r="100">
          <cell r="Q100" t="str">
            <v>Limitado</v>
          </cell>
          <cell r="U100" t="str">
            <v>Medio</v>
          </cell>
        </row>
        <row r="101">
          <cell r="AB101">
            <v>8000000</v>
          </cell>
        </row>
        <row r="102">
          <cell r="Q102">
            <v>0</v>
          </cell>
          <cell r="R102">
            <v>6800000</v>
          </cell>
          <cell r="U102">
            <v>8000000</v>
          </cell>
          <cell r="V102">
            <v>8000000</v>
          </cell>
        </row>
        <row r="104">
          <cell r="U104">
            <v>0.3</v>
          </cell>
        </row>
        <row r="105">
          <cell r="U105" t="str">
            <v>Fracaso</v>
          </cell>
        </row>
        <row r="106">
          <cell r="AB106">
            <v>-10000000</v>
          </cell>
        </row>
        <row r="107">
          <cell r="M107" t="str">
            <v>Sin audiencia</v>
          </cell>
          <cell r="U107">
            <v>-10000000</v>
          </cell>
          <cell r="V107">
            <v>-10000000</v>
          </cell>
        </row>
        <row r="108">
          <cell r="O108">
            <v>1</v>
          </cell>
        </row>
        <row r="109">
          <cell r="M109">
            <v>0</v>
          </cell>
          <cell r="N109">
            <v>6800000</v>
          </cell>
          <cell r="U109">
            <v>0.3</v>
          </cell>
        </row>
        <row r="110">
          <cell r="U110" t="str">
            <v>Grande</v>
          </cell>
        </row>
        <row r="111">
          <cell r="AB111">
            <v>12000000</v>
          </cell>
        </row>
        <row r="112">
          <cell r="U112">
            <v>12000000</v>
          </cell>
          <cell r="V112">
            <v>12000000</v>
          </cell>
        </row>
        <row r="114">
          <cell r="U114">
            <v>0.4</v>
          </cell>
        </row>
        <row r="115">
          <cell r="Q115" t="str">
            <v>Amplio</v>
          </cell>
          <cell r="U115" t="str">
            <v>Medio</v>
          </cell>
        </row>
        <row r="116">
          <cell r="AB116">
            <v>8000000</v>
          </cell>
        </row>
        <row r="117">
          <cell r="Q117">
            <v>0</v>
          </cell>
          <cell r="R117">
            <v>6200000</v>
          </cell>
          <cell r="U117">
            <v>8000000</v>
          </cell>
          <cell r="V117">
            <v>8000000</v>
          </cell>
        </row>
        <row r="119">
          <cell r="U119">
            <v>0.3</v>
          </cell>
        </row>
        <row r="120">
          <cell r="U120" t="str">
            <v>Fracaso</v>
          </cell>
        </row>
        <row r="121">
          <cell r="AB121">
            <v>-2000000</v>
          </cell>
        </row>
        <row r="122">
          <cell r="U122">
            <v>-2000000</v>
          </cell>
          <cell r="V122">
            <v>-2000000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rkov"/>
      <sheetName val="Colas"/>
      <sheetName val="Markov (Enrique)"/>
      <sheetName val="Sheet2"/>
      <sheetName val="Sheet3"/>
    </sheetNames>
    <sheetDataSet>
      <sheetData sheetId="0"/>
      <sheetData sheetId="1" refreshError="1">
        <row r="5">
          <cell r="E5" t="str">
            <v>hour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AO119"/>
  <sheetViews>
    <sheetView showGridLines="0" showRowColHeaders="0" tabSelected="1" workbookViewId="0">
      <selection activeCell="C27" sqref="C27"/>
    </sheetView>
  </sheetViews>
  <sheetFormatPr baseColWidth="10" defaultColWidth="9.7109375" defaultRowHeight="16"/>
  <cols>
    <col min="1" max="1" width="6.42578125" style="11" customWidth="1"/>
    <col min="2" max="16384" width="9.7109375" style="11"/>
  </cols>
  <sheetData>
    <row r="1" spans="1:16" ht="17" thickBot="1">
      <c r="A1" s="10"/>
      <c r="E1" s="12"/>
    </row>
    <row r="2" spans="1:16" ht="20" customHeight="1" thickBot="1">
      <c r="C2" s="7" t="s">
        <v>0</v>
      </c>
      <c r="D2" s="8"/>
      <c r="E2" s="8"/>
      <c r="F2" s="9"/>
      <c r="G2" s="13"/>
    </row>
    <row r="3" spans="1:16">
      <c r="B3" s="10"/>
      <c r="C3" s="14" t="s">
        <v>1</v>
      </c>
      <c r="D3" s="15"/>
      <c r="E3" s="15"/>
      <c r="F3" s="15"/>
    </row>
    <row r="4" spans="1:16" ht="13.5" customHeight="1">
      <c r="B4" s="10"/>
      <c r="C4" s="31" t="s">
        <v>2</v>
      </c>
      <c r="D4" s="15"/>
      <c r="E4" s="15"/>
      <c r="F4" s="15"/>
    </row>
    <row r="5" spans="1:16" ht="24.75" customHeight="1">
      <c r="B5" s="1" t="s">
        <v>3</v>
      </c>
      <c r="C5" s="3"/>
    </row>
    <row r="6" spans="1:16" ht="3.75" customHeight="1">
      <c r="B6" s="3"/>
      <c r="C6" s="3"/>
      <c r="K6" s="12"/>
      <c r="L6" s="12"/>
    </row>
    <row r="7" spans="1:16" ht="20.25" customHeight="1">
      <c r="B7" s="3"/>
      <c r="C7" s="5" t="s">
        <v>4</v>
      </c>
    </row>
    <row r="8" spans="1:16" ht="3" customHeight="1">
      <c r="B8" s="3"/>
      <c r="C8" s="6"/>
      <c r="L8" s="12"/>
      <c r="M8" s="12"/>
      <c r="N8" s="12"/>
      <c r="O8" s="12"/>
      <c r="P8" s="12"/>
    </row>
    <row r="9" spans="1:16" ht="20.25" customHeight="1">
      <c r="B9" s="3"/>
      <c r="C9" s="5" t="s">
        <v>5</v>
      </c>
      <c r="L9" s="12"/>
      <c r="M9" s="12"/>
      <c r="N9" s="12"/>
      <c r="O9" s="12"/>
      <c r="P9" s="12"/>
    </row>
    <row r="10" spans="1:16" ht="3" customHeight="1">
      <c r="B10" s="3"/>
      <c r="C10" s="6"/>
      <c r="L10" s="12"/>
      <c r="M10" s="12"/>
      <c r="N10" s="12"/>
      <c r="O10" s="12"/>
      <c r="P10" s="12"/>
    </row>
    <row r="11" spans="1:16" ht="19.5" customHeight="1">
      <c r="B11" s="3"/>
      <c r="C11" s="5" t="s">
        <v>6</v>
      </c>
      <c r="L11" s="12"/>
      <c r="M11" s="12"/>
      <c r="N11" s="12"/>
      <c r="O11" s="12"/>
      <c r="P11" s="12"/>
    </row>
    <row r="12" spans="1:16" ht="3" customHeight="1">
      <c r="B12" s="3"/>
      <c r="C12" s="6"/>
      <c r="L12" s="12"/>
      <c r="M12" s="12"/>
      <c r="N12" s="12"/>
      <c r="O12" s="12"/>
      <c r="P12" s="12"/>
    </row>
    <row r="13" spans="1:16" ht="19.5" customHeight="1">
      <c r="B13" s="3"/>
      <c r="C13" s="5" t="s">
        <v>7</v>
      </c>
    </row>
    <row r="14" spans="1:16" ht="3" customHeight="1">
      <c r="B14" s="3"/>
      <c r="C14" s="6"/>
    </row>
    <row r="15" spans="1:16" ht="12" customHeight="1">
      <c r="B15" s="4"/>
      <c r="C15" s="3"/>
    </row>
    <row r="16" spans="1:16">
      <c r="B16" s="2" t="s">
        <v>8</v>
      </c>
      <c r="C16" s="10"/>
      <c r="H16" s="10"/>
    </row>
    <row r="17" spans="2:18" ht="14.25" customHeight="1">
      <c r="B17" s="2" t="s">
        <v>9</v>
      </c>
      <c r="C17" s="3"/>
    </row>
    <row r="18" spans="2:18" ht="10.5" customHeight="1">
      <c r="B18" s="10"/>
      <c r="C18" s="3"/>
    </row>
    <row r="19" spans="2:18">
      <c r="B19" s="2" t="s">
        <v>10</v>
      </c>
      <c r="C19" s="16"/>
    </row>
    <row r="20" spans="2:18" ht="15.75" customHeight="1">
      <c r="B20" s="10"/>
      <c r="C20" s="16"/>
      <c r="D20" s="16"/>
      <c r="E20" s="16"/>
      <c r="F20" s="16"/>
      <c r="G20" s="17"/>
      <c r="H20" s="16"/>
      <c r="K20" s="12"/>
      <c r="N20" s="12"/>
      <c r="R20" s="12"/>
    </row>
    <row r="21" spans="2:18">
      <c r="C21" s="2"/>
      <c r="D21" s="16"/>
      <c r="E21" s="16"/>
      <c r="G21" s="18"/>
      <c r="K21" s="12"/>
      <c r="R21" s="12"/>
    </row>
    <row r="22" spans="2:18">
      <c r="C22" s="2"/>
      <c r="D22" s="16"/>
      <c r="E22" s="16"/>
      <c r="G22" s="18"/>
      <c r="O22" s="12"/>
      <c r="Q22" s="19"/>
    </row>
    <row r="23" spans="2:18">
      <c r="C23" s="2"/>
      <c r="D23" s="16"/>
      <c r="E23" s="16"/>
      <c r="F23" s="20"/>
    </row>
    <row r="24" spans="2:18">
      <c r="B24" s="21"/>
      <c r="K24" s="12"/>
    </row>
    <row r="25" spans="2:18">
      <c r="B25" s="12"/>
      <c r="F25" s="22"/>
      <c r="M25" s="23"/>
    </row>
    <row r="26" spans="2:18">
      <c r="B26" s="12"/>
      <c r="F26" s="24"/>
    </row>
    <row r="27" spans="2:18">
      <c r="B27" s="12"/>
      <c r="F27" s="24"/>
    </row>
    <row r="28" spans="2:18">
      <c r="B28" s="12"/>
      <c r="F28" s="24"/>
    </row>
    <row r="29" spans="2:18">
      <c r="B29" s="12"/>
      <c r="F29" s="24"/>
    </row>
    <row r="30" spans="2:18">
      <c r="B30" s="12"/>
      <c r="F30" s="24"/>
    </row>
    <row r="31" spans="2:18">
      <c r="B31" s="12"/>
      <c r="F31" s="24"/>
    </row>
    <row r="38" spans="2:18" ht="15.75" customHeight="1">
      <c r="B38" s="1"/>
      <c r="F38" s="25"/>
    </row>
    <row r="39" spans="2:18">
      <c r="G39" s="20"/>
      <c r="H39" s="26"/>
    </row>
    <row r="40" spans="2:18">
      <c r="B40" s="2"/>
      <c r="E40" s="16"/>
      <c r="G40" s="20"/>
      <c r="H40" s="26"/>
    </row>
    <row r="41" spans="2:18">
      <c r="B41" s="2"/>
      <c r="E41" s="16"/>
      <c r="G41" s="27"/>
      <c r="H41" s="26"/>
      <c r="R41" s="12"/>
    </row>
    <row r="42" spans="2:18">
      <c r="B42" s="2"/>
      <c r="E42" s="16"/>
    </row>
    <row r="44" spans="2:18">
      <c r="B44" s="28"/>
    </row>
    <row r="46" spans="2:18">
      <c r="B46" s="12"/>
      <c r="F46" s="22"/>
    </row>
    <row r="47" spans="2:18">
      <c r="B47" s="12"/>
      <c r="F47" s="24"/>
    </row>
    <row r="48" spans="2:18">
      <c r="B48" s="12"/>
      <c r="F48" s="24"/>
    </row>
    <row r="49" spans="2:41">
      <c r="B49" s="12"/>
      <c r="F49" s="24"/>
    </row>
    <row r="50" spans="2:41">
      <c r="B50" s="12"/>
      <c r="F50" s="24"/>
    </row>
    <row r="51" spans="2:41">
      <c r="B51" s="12"/>
      <c r="F51" s="24"/>
    </row>
    <row r="54" spans="2:41" ht="15.75" customHeight="1">
      <c r="B54" s="1"/>
      <c r="C54" s="16"/>
      <c r="D54" s="16"/>
      <c r="E54" s="16"/>
      <c r="F54" s="25"/>
    </row>
    <row r="55" spans="2:41">
      <c r="B55" s="2"/>
      <c r="C55" s="16"/>
      <c r="D55" s="16"/>
      <c r="E55" s="16"/>
    </row>
    <row r="56" spans="2:41">
      <c r="B56" s="2"/>
      <c r="C56" s="16"/>
      <c r="D56" s="16"/>
      <c r="E56" s="16"/>
    </row>
    <row r="57" spans="2:41">
      <c r="B57" s="2"/>
      <c r="C57" s="16"/>
      <c r="D57" s="16"/>
      <c r="E57" s="16"/>
      <c r="F57" s="17"/>
    </row>
    <row r="58" spans="2:41">
      <c r="B58" s="2"/>
      <c r="C58" s="16"/>
      <c r="D58" s="16"/>
      <c r="E58" s="16"/>
      <c r="F58" s="17"/>
      <c r="G58" s="16"/>
    </row>
    <row r="59" spans="2:41" ht="17" customHeight="1">
      <c r="B59" s="12"/>
      <c r="F59" s="22"/>
    </row>
    <row r="60" spans="2:41" ht="14" customHeight="1">
      <c r="B60" s="12"/>
      <c r="F60" s="24"/>
      <c r="J60" s="12"/>
      <c r="AB60" s="12"/>
    </row>
    <row r="61" spans="2:41" ht="14" customHeight="1">
      <c r="B61" s="12"/>
      <c r="F61" s="24"/>
      <c r="AB61" s="12"/>
    </row>
    <row r="62" spans="2:41" ht="14" customHeight="1">
      <c r="B62" s="12"/>
      <c r="F62" s="24"/>
      <c r="H62" s="25"/>
      <c r="AF62" s="12"/>
      <c r="AH62" s="19"/>
      <c r="AM62" s="12"/>
      <c r="AO62" s="12"/>
    </row>
    <row r="63" spans="2:41" ht="14" customHeight="1">
      <c r="B63" s="12"/>
      <c r="F63" s="24"/>
      <c r="AH63" s="29"/>
    </row>
    <row r="64" spans="2:41" ht="14" customHeight="1">
      <c r="B64" s="12"/>
      <c r="F64" s="24"/>
      <c r="AB64" s="12"/>
      <c r="AI64" s="23"/>
      <c r="AJ64" s="23"/>
    </row>
    <row r="65" spans="2:16" ht="14" customHeight="1">
      <c r="B65" s="12"/>
      <c r="F65" s="24"/>
    </row>
    <row r="66" spans="2:16" ht="14" customHeight="1">
      <c r="B66" s="12"/>
      <c r="F66" s="24"/>
      <c r="H66" s="25"/>
    </row>
    <row r="71" spans="2:16" ht="12.75" customHeight="1">
      <c r="J71" s="12"/>
    </row>
    <row r="72" spans="2:16" ht="15.75" customHeight="1">
      <c r="B72" s="1"/>
      <c r="E72" s="16"/>
      <c r="F72" s="25"/>
    </row>
    <row r="73" spans="2:16">
      <c r="B73" s="2"/>
      <c r="E73" s="16"/>
      <c r="F73" s="17"/>
      <c r="G73" s="15"/>
      <c r="H73" s="17"/>
    </row>
    <row r="74" spans="2:16">
      <c r="B74" s="2"/>
      <c r="E74" s="16"/>
      <c r="F74" s="17"/>
      <c r="H74" s="27"/>
    </row>
    <row r="75" spans="2:16">
      <c r="B75" s="2"/>
      <c r="E75" s="16"/>
      <c r="F75" s="17"/>
    </row>
    <row r="76" spans="2:16">
      <c r="B76" s="2"/>
      <c r="C76" s="16"/>
      <c r="D76" s="16"/>
      <c r="E76" s="16"/>
      <c r="F76" s="17"/>
      <c r="G76" s="16"/>
      <c r="J76" s="12"/>
    </row>
    <row r="77" spans="2:16">
      <c r="B77" s="12"/>
      <c r="F77" s="22"/>
    </row>
    <row r="78" spans="2:16">
      <c r="B78" s="12"/>
      <c r="F78" s="16"/>
    </row>
    <row r="79" spans="2:16">
      <c r="B79" s="12"/>
      <c r="F79" s="16"/>
    </row>
    <row r="80" spans="2:16">
      <c r="B80" s="12"/>
      <c r="F80" s="16"/>
      <c r="M80" s="12"/>
      <c r="P80" s="12"/>
    </row>
    <row r="81" spans="2:25">
      <c r="B81" s="12"/>
      <c r="F81" s="16"/>
      <c r="M81" s="12"/>
      <c r="T81" s="12"/>
    </row>
    <row r="82" spans="2:25">
      <c r="B82" s="12"/>
      <c r="F82" s="16"/>
      <c r="W82" s="12"/>
      <c r="Y82" s="19"/>
    </row>
    <row r="83" spans="2:25">
      <c r="B83" s="12"/>
      <c r="F83" s="16"/>
      <c r="P83" s="12"/>
      <c r="Q83" s="12"/>
    </row>
    <row r="84" spans="2:25">
      <c r="K84" s="12"/>
      <c r="M84" s="12"/>
    </row>
    <row r="85" spans="2:25">
      <c r="M85" s="23"/>
      <c r="O85" s="23"/>
    </row>
    <row r="88" spans="2:25" ht="12.75" customHeight="1"/>
    <row r="114" spans="28:35">
      <c r="AB114" s="12"/>
      <c r="AE114" s="12"/>
      <c r="AI114" s="12"/>
    </row>
    <row r="115" spans="28:35">
      <c r="AB115" s="12"/>
      <c r="AI115" s="12"/>
    </row>
    <row r="116" spans="28:35">
      <c r="AF116" s="12"/>
      <c r="AH116" s="19"/>
    </row>
    <row r="118" spans="28:35">
      <c r="AB118" s="12"/>
    </row>
    <row r="119" spans="28:35">
      <c r="AD119" s="23"/>
    </row>
  </sheetData>
  <sheetProtection sheet="1" objects="1" scenarios="1"/>
  <phoneticPr fontId="0" type="noConversion"/>
  <printOptions gridLinesSet="0"/>
  <pageMargins left="0.5" right="0.5" top="0.5" bottom="0.55000000000000004" header="0.5" footer="0.5"/>
  <pageSetup orientation="portrait" horizontalDpi="120" verticalDpi="14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BB5B-88B2-D24F-8084-033DB5304BE0}">
  <dimension ref="A1:AO187"/>
  <sheetViews>
    <sheetView zoomScaleNormal="100" zoomScalePageLayoutView="125" workbookViewId="0">
      <selection activeCell="I27" sqref="I27"/>
    </sheetView>
  </sheetViews>
  <sheetFormatPr baseColWidth="10" defaultColWidth="8.7109375" defaultRowHeight="16"/>
  <cols>
    <col min="1" max="1" width="4.42578125" style="30" customWidth="1"/>
    <col min="2" max="2" width="10.85546875" style="30" customWidth="1"/>
    <col min="3" max="3" width="8.7109375" style="30" customWidth="1"/>
    <col min="4" max="4" width="12" style="30" bestFit="1" customWidth="1"/>
    <col min="5" max="5" width="8.7109375" style="30" customWidth="1"/>
    <col min="6" max="6" width="10.140625" style="30" customWidth="1"/>
    <col min="7" max="7" width="12.28515625" style="30" customWidth="1"/>
    <col min="8" max="8" width="11.42578125" style="30" customWidth="1"/>
    <col min="9" max="1999" width="8.7109375" style="30"/>
    <col min="2000" max="2000" width="2.28515625" style="30" customWidth="1"/>
    <col min="2001" max="16384" width="8.7109375" style="30"/>
  </cols>
  <sheetData>
    <row r="1" spans="2:41" ht="17" thickBot="1">
      <c r="B1" s="60" t="s">
        <v>11</v>
      </c>
      <c r="C1" s="61"/>
      <c r="D1" s="61"/>
      <c r="E1" s="61"/>
      <c r="F1" s="62"/>
      <c r="G1" s="63"/>
      <c r="H1" s="62"/>
      <c r="I1" s="62"/>
      <c r="J1" s="62"/>
      <c r="K1" s="64" t="s">
        <v>12</v>
      </c>
      <c r="L1" s="61">
        <f>E2/E3</f>
        <v>0.5</v>
      </c>
      <c r="M1" s="61"/>
      <c r="N1" s="64" t="s">
        <v>13</v>
      </c>
      <c r="O1" s="61">
        <f>E4-1</f>
        <v>0</v>
      </c>
      <c r="P1" s="61"/>
      <c r="Q1" s="61"/>
      <c r="R1" s="64" t="s">
        <v>14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2" spans="2:41" ht="17" thickBot="1">
      <c r="B2" s="61"/>
      <c r="C2" s="65" t="s">
        <v>15</v>
      </c>
      <c r="D2" s="61"/>
      <c r="E2" s="66">
        <v>1</v>
      </c>
      <c r="F2" s="62" t="str">
        <f>"per "&amp;units</f>
        <v>per hour</v>
      </c>
      <c r="G2" s="67" t="s">
        <v>16</v>
      </c>
      <c r="H2" s="62"/>
      <c r="I2" s="62"/>
      <c r="J2" s="62"/>
      <c r="K2" s="64" t="s">
        <v>17</v>
      </c>
      <c r="L2" s="61">
        <f>L1/E4</f>
        <v>0.5</v>
      </c>
      <c r="M2" s="61"/>
      <c r="N2" s="61"/>
      <c r="O2" s="61"/>
      <c r="P2" s="61"/>
      <c r="Q2" s="61"/>
      <c r="R2" s="64" t="s">
        <v>18</v>
      </c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2:41" ht="17" thickBot="1">
      <c r="B3" s="61"/>
      <c r="C3" s="65" t="s">
        <v>19</v>
      </c>
      <c r="D3" s="61"/>
      <c r="E3" s="66">
        <v>2</v>
      </c>
      <c r="F3" s="62" t="str">
        <f>"per "&amp;units</f>
        <v>per hour</v>
      </c>
      <c r="G3" s="67" t="s">
        <v>20</v>
      </c>
      <c r="H3" s="62"/>
      <c r="I3" s="62"/>
      <c r="J3" s="62"/>
      <c r="K3" s="61"/>
      <c r="L3" s="61">
        <f>(L1^E4)/(Q3*(1-L2))</f>
        <v>1</v>
      </c>
      <c r="M3" s="61"/>
      <c r="N3" s="61"/>
      <c r="O3" s="64" t="s">
        <v>21</v>
      </c>
      <c r="P3" s="61"/>
      <c r="Q3" s="68">
        <f>P54</f>
        <v>1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</row>
    <row r="4" spans="2:41" ht="17" thickBot="1">
      <c r="B4" s="61"/>
      <c r="C4" s="65" t="s">
        <v>22</v>
      </c>
      <c r="D4" s="61"/>
      <c r="E4" s="69">
        <v>1</v>
      </c>
      <c r="F4" s="70" t="s">
        <v>23</v>
      </c>
      <c r="G4" s="71"/>
      <c r="H4" s="71"/>
      <c r="I4" s="71"/>
      <c r="J4" s="7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</row>
    <row r="5" spans="2:41" ht="17" thickBot="1">
      <c r="B5" s="72" t="str">
        <f>IF(F6&lt;1,R2,R1)</f>
        <v xml:space="preserve"> </v>
      </c>
      <c r="C5" s="73" t="s">
        <v>35</v>
      </c>
      <c r="D5" s="61"/>
      <c r="E5" s="74" t="s">
        <v>34</v>
      </c>
      <c r="F5" s="62"/>
      <c r="G5" s="71"/>
      <c r="H5" s="71"/>
      <c r="I5" s="71"/>
      <c r="J5" s="71"/>
      <c r="K5" s="64" t="s">
        <v>24</v>
      </c>
      <c r="L5" s="61">
        <f>1/(SUM(L7:L27)+L3)</f>
        <v>0.5</v>
      </c>
      <c r="M5" s="61"/>
      <c r="N5" s="61">
        <f>1-SUM(N7:N47)</f>
        <v>0.5</v>
      </c>
      <c r="O5" s="61">
        <f>E4</f>
        <v>1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</row>
    <row r="6" spans="2:41">
      <c r="B6" s="64" t="s">
        <v>25</v>
      </c>
      <c r="C6" s="61"/>
      <c r="D6" s="61"/>
      <c r="E6" s="61"/>
      <c r="F6" s="75">
        <f>E2/(E3*E4)</f>
        <v>0.5</v>
      </c>
      <c r="G6" s="71"/>
      <c r="H6" s="71"/>
      <c r="I6" s="71"/>
      <c r="J6" s="71"/>
      <c r="K6" s="61"/>
      <c r="L6" s="61"/>
      <c r="M6" s="76" t="s">
        <v>26</v>
      </c>
      <c r="N6" s="61"/>
      <c r="O6" s="61">
        <f>IF(+O5&lt;=1,1,+O5-1)</f>
        <v>1</v>
      </c>
      <c r="P6" s="61">
        <f>IF(O5=0,1,+O6*O5)</f>
        <v>1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</row>
    <row r="7" spans="2:41">
      <c r="B7" s="64" t="s">
        <v>27</v>
      </c>
      <c r="C7" s="61"/>
      <c r="D7" s="61"/>
      <c r="E7" s="61"/>
      <c r="F7" s="77">
        <f>L5</f>
        <v>0.5</v>
      </c>
      <c r="G7" s="71"/>
      <c r="H7" s="71"/>
      <c r="I7" s="71"/>
      <c r="J7" s="71"/>
      <c r="K7" s="61">
        <v>0</v>
      </c>
      <c r="L7" s="61">
        <v>1</v>
      </c>
      <c r="M7" s="61">
        <f>L5</f>
        <v>0.5</v>
      </c>
      <c r="N7" s="61">
        <f t="shared" ref="N7:N47" si="0">IF(K7&lt;$E$4,M7,0)</f>
        <v>0.5</v>
      </c>
      <c r="O7" s="61">
        <f t="shared" ref="O7:O54" si="1">IF(+O6=1,1,+O6-1)</f>
        <v>1</v>
      </c>
      <c r="P7" s="61">
        <f t="shared" ref="P7:P54" si="2">P6*O7</f>
        <v>1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</row>
    <row r="8" spans="2:41">
      <c r="B8" s="64" t="s">
        <v>28</v>
      </c>
      <c r="C8" s="61"/>
      <c r="D8" s="61"/>
      <c r="E8" s="61"/>
      <c r="F8" s="77">
        <f>F7*(L1^(E4+1))/((Q3/E4)*(E4-L1)^2)</f>
        <v>0.5</v>
      </c>
      <c r="G8" s="71"/>
      <c r="H8" s="71"/>
      <c r="I8" s="71"/>
      <c r="J8" s="71"/>
      <c r="K8" s="61">
        <v>1</v>
      </c>
      <c r="L8" s="61">
        <f>IF(K8&gt;$O$1,0,+L1)</f>
        <v>0</v>
      </c>
      <c r="M8" s="61">
        <f t="shared" ref="M8:M47" si="3">IF(K8&gt;$E$4,+$L$1*M7/$E$4,+$L$1*M7/K8)</f>
        <v>0.25</v>
      </c>
      <c r="N8" s="61">
        <f t="shared" si="0"/>
        <v>0</v>
      </c>
      <c r="O8" s="61">
        <f t="shared" si="1"/>
        <v>1</v>
      </c>
      <c r="P8" s="61">
        <f t="shared" si="2"/>
        <v>1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</row>
    <row r="9" spans="2:41">
      <c r="B9" s="64" t="s">
        <v>29</v>
      </c>
      <c r="C9" s="61"/>
      <c r="D9" s="61"/>
      <c r="E9" s="61"/>
      <c r="F9" s="77">
        <f>F8+F6*E4</f>
        <v>1</v>
      </c>
      <c r="G9" s="71"/>
      <c r="H9" s="71"/>
      <c r="I9" s="71"/>
      <c r="J9" s="71"/>
      <c r="K9" s="61">
        <v>2</v>
      </c>
      <c r="L9" s="61">
        <f t="shared" ref="L9:L27" si="4">IF(K9&gt;$O$1,0,+L8*$L$1/K9)</f>
        <v>0</v>
      </c>
      <c r="M9" s="61">
        <f t="shared" si="3"/>
        <v>0.125</v>
      </c>
      <c r="N9" s="61">
        <f t="shared" si="0"/>
        <v>0</v>
      </c>
      <c r="O9" s="61">
        <f t="shared" si="1"/>
        <v>1</v>
      </c>
      <c r="P9" s="61">
        <f t="shared" si="2"/>
        <v>1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</row>
    <row r="10" spans="2:41">
      <c r="B10" s="64" t="s">
        <v>30</v>
      </c>
      <c r="C10" s="61"/>
      <c r="D10" s="61"/>
      <c r="E10" s="61"/>
      <c r="F10" s="77">
        <f>F8/E2</f>
        <v>0.5</v>
      </c>
      <c r="G10" s="71" t="str">
        <f>units&amp;"s"</f>
        <v>hours</v>
      </c>
      <c r="H10" s="78">
        <f>F10*60</f>
        <v>30</v>
      </c>
      <c r="I10" s="71"/>
      <c r="J10" s="71"/>
      <c r="K10" s="61">
        <v>3</v>
      </c>
      <c r="L10" s="61">
        <f t="shared" si="4"/>
        <v>0</v>
      </c>
      <c r="M10" s="61">
        <f t="shared" si="3"/>
        <v>6.25E-2</v>
      </c>
      <c r="N10" s="61">
        <f t="shared" si="0"/>
        <v>0</v>
      </c>
      <c r="O10" s="61">
        <f t="shared" si="1"/>
        <v>1</v>
      </c>
      <c r="P10" s="61">
        <f t="shared" si="2"/>
        <v>1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</row>
    <row r="11" spans="2:41">
      <c r="B11" s="64" t="s">
        <v>31</v>
      </c>
      <c r="C11" s="61"/>
      <c r="D11" s="61"/>
      <c r="E11" s="61"/>
      <c r="F11" s="77">
        <f>F10+1/E3</f>
        <v>1</v>
      </c>
      <c r="G11" s="71" t="str">
        <f>units&amp;"s"</f>
        <v>hours</v>
      </c>
      <c r="H11" s="78">
        <f>F11*60</f>
        <v>60</v>
      </c>
      <c r="I11" s="71"/>
      <c r="J11" s="71"/>
      <c r="K11" s="61">
        <v>4</v>
      </c>
      <c r="L11" s="61">
        <f t="shared" si="4"/>
        <v>0</v>
      </c>
      <c r="M11" s="61">
        <f t="shared" si="3"/>
        <v>3.125E-2</v>
      </c>
      <c r="N11" s="61">
        <f t="shared" si="0"/>
        <v>0</v>
      </c>
      <c r="O11" s="61">
        <f t="shared" si="1"/>
        <v>1</v>
      </c>
      <c r="P11" s="61">
        <f t="shared" si="2"/>
        <v>1</v>
      </c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</row>
    <row r="12" spans="2:41">
      <c r="B12" s="64" t="s">
        <v>32</v>
      </c>
      <c r="C12" s="61"/>
      <c r="D12" s="61"/>
      <c r="E12" s="61"/>
      <c r="F12" s="77">
        <f>N5</f>
        <v>0.5</v>
      </c>
      <c r="G12" s="71"/>
      <c r="H12" s="71"/>
      <c r="I12" s="71"/>
      <c r="J12" s="71"/>
      <c r="K12" s="61">
        <v>5</v>
      </c>
      <c r="L12" s="61">
        <f t="shared" si="4"/>
        <v>0</v>
      </c>
      <c r="M12" s="61">
        <f t="shared" si="3"/>
        <v>1.5625E-2</v>
      </c>
      <c r="N12" s="61">
        <f t="shared" si="0"/>
        <v>0</v>
      </c>
      <c r="O12" s="61">
        <f t="shared" si="1"/>
        <v>1</v>
      </c>
      <c r="P12" s="61">
        <f t="shared" si="2"/>
        <v>1</v>
      </c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</row>
    <row r="13" spans="2:41">
      <c r="B13" s="61"/>
      <c r="C13" s="61"/>
      <c r="D13" s="61"/>
      <c r="E13" s="61"/>
      <c r="F13" s="61"/>
      <c r="G13" s="71"/>
      <c r="H13" s="71"/>
      <c r="I13" s="71"/>
      <c r="J13" s="71"/>
      <c r="K13" s="61">
        <v>6</v>
      </c>
      <c r="L13" s="61">
        <f t="shared" si="4"/>
        <v>0</v>
      </c>
      <c r="M13" s="61">
        <f t="shared" si="3"/>
        <v>7.8125E-3</v>
      </c>
      <c r="N13" s="61">
        <f t="shared" si="0"/>
        <v>0</v>
      </c>
      <c r="O13" s="61">
        <f t="shared" si="1"/>
        <v>1</v>
      </c>
      <c r="P13" s="61">
        <f t="shared" si="2"/>
        <v>1</v>
      </c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</row>
    <row r="14" spans="2:41">
      <c r="B14" s="61"/>
      <c r="C14" s="61"/>
      <c r="D14" s="61"/>
      <c r="E14" s="61"/>
      <c r="F14" s="61"/>
      <c r="G14" s="71"/>
      <c r="H14" s="71"/>
      <c r="I14" s="71"/>
      <c r="J14" s="71"/>
      <c r="K14" s="61">
        <v>7</v>
      </c>
      <c r="L14" s="61">
        <f t="shared" si="4"/>
        <v>0</v>
      </c>
      <c r="M14" s="61">
        <f t="shared" si="3"/>
        <v>3.90625E-3</v>
      </c>
      <c r="N14" s="61">
        <f t="shared" si="0"/>
        <v>0</v>
      </c>
      <c r="O14" s="61">
        <f t="shared" si="1"/>
        <v>1</v>
      </c>
      <c r="P14" s="61">
        <f t="shared" si="2"/>
        <v>1</v>
      </c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</row>
    <row r="15" spans="2:41">
      <c r="B15" s="61"/>
      <c r="C15" s="61"/>
      <c r="D15" s="61"/>
      <c r="E15" s="61"/>
      <c r="F15" s="61"/>
      <c r="G15" s="71"/>
      <c r="H15" s="71"/>
      <c r="I15" s="71"/>
      <c r="J15" s="71"/>
      <c r="K15" s="61">
        <v>8</v>
      </c>
      <c r="L15" s="61">
        <f t="shared" si="4"/>
        <v>0</v>
      </c>
      <c r="M15" s="61">
        <f t="shared" si="3"/>
        <v>1.953125E-3</v>
      </c>
      <c r="N15" s="61">
        <f t="shared" si="0"/>
        <v>0</v>
      </c>
      <c r="O15" s="61">
        <f t="shared" si="1"/>
        <v>1</v>
      </c>
      <c r="P15" s="61">
        <f t="shared" si="2"/>
        <v>1</v>
      </c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</row>
    <row r="16" spans="2:41">
      <c r="B16" s="61"/>
      <c r="C16" s="61"/>
      <c r="D16" s="61"/>
      <c r="E16" s="61"/>
      <c r="F16" s="61"/>
      <c r="G16" s="71"/>
      <c r="H16" s="71"/>
      <c r="I16" s="71"/>
      <c r="J16" s="71"/>
      <c r="K16" s="61">
        <v>9</v>
      </c>
      <c r="L16" s="61">
        <f t="shared" si="4"/>
        <v>0</v>
      </c>
      <c r="M16" s="61">
        <f t="shared" si="3"/>
        <v>9.765625E-4</v>
      </c>
      <c r="N16" s="61">
        <f t="shared" si="0"/>
        <v>0</v>
      </c>
      <c r="O16" s="61">
        <f t="shared" si="1"/>
        <v>1</v>
      </c>
      <c r="P16" s="61">
        <f t="shared" si="2"/>
        <v>1</v>
      </c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</row>
    <row r="17" spans="1:41">
      <c r="B17" s="61"/>
      <c r="C17" s="61"/>
      <c r="D17" s="61"/>
      <c r="E17" s="61"/>
      <c r="F17" s="61"/>
      <c r="G17" s="71"/>
      <c r="H17" s="71"/>
      <c r="I17" s="71"/>
      <c r="J17" s="71"/>
      <c r="K17" s="61">
        <v>10</v>
      </c>
      <c r="L17" s="61">
        <f t="shared" si="4"/>
        <v>0</v>
      </c>
      <c r="M17" s="61">
        <f t="shared" si="3"/>
        <v>4.8828125E-4</v>
      </c>
      <c r="N17" s="61">
        <f t="shared" si="0"/>
        <v>0</v>
      </c>
      <c r="O17" s="61">
        <f t="shared" si="1"/>
        <v>1</v>
      </c>
      <c r="P17" s="61">
        <f t="shared" si="2"/>
        <v>1</v>
      </c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1:41">
      <c r="B18" s="62"/>
      <c r="C18" s="62"/>
      <c r="D18" s="62"/>
      <c r="E18" s="62"/>
      <c r="F18" s="62"/>
      <c r="G18" s="71"/>
      <c r="H18" s="71"/>
      <c r="I18" s="71"/>
      <c r="J18" s="71"/>
      <c r="K18" s="61">
        <v>11</v>
      </c>
      <c r="L18" s="61">
        <f t="shared" si="4"/>
        <v>0</v>
      </c>
      <c r="M18" s="61">
        <f t="shared" si="3"/>
        <v>2.44140625E-4</v>
      </c>
      <c r="N18" s="61">
        <f t="shared" si="0"/>
        <v>0</v>
      </c>
      <c r="O18" s="61">
        <f t="shared" si="1"/>
        <v>1</v>
      </c>
      <c r="P18" s="61">
        <f t="shared" si="2"/>
        <v>1</v>
      </c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1:41">
      <c r="B19" s="63"/>
      <c r="C19" s="62"/>
      <c r="D19" s="62"/>
      <c r="E19" s="62"/>
      <c r="F19" s="63"/>
      <c r="G19" s="71"/>
      <c r="H19" s="71"/>
      <c r="I19" s="71"/>
      <c r="J19" s="71"/>
      <c r="K19" s="61">
        <v>12</v>
      </c>
      <c r="L19" s="61">
        <f t="shared" si="4"/>
        <v>0</v>
      </c>
      <c r="M19" s="61">
        <f t="shared" si="3"/>
        <v>1.220703125E-4</v>
      </c>
      <c r="N19" s="61">
        <f t="shared" si="0"/>
        <v>0</v>
      </c>
      <c r="O19" s="61">
        <f t="shared" si="1"/>
        <v>1</v>
      </c>
      <c r="P19" s="61">
        <f t="shared" si="2"/>
        <v>1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1:41">
      <c r="A20" s="108"/>
      <c r="B20" s="108"/>
      <c r="C20" s="108"/>
      <c r="D20" s="108"/>
      <c r="E20" s="108"/>
      <c r="F20" s="108"/>
      <c r="G20" s="108"/>
      <c r="H20" s="108"/>
      <c r="I20" s="108"/>
      <c r="J20" s="61"/>
      <c r="K20" s="61">
        <v>13</v>
      </c>
      <c r="L20" s="61">
        <f t="shared" si="4"/>
        <v>0</v>
      </c>
      <c r="M20" s="61">
        <f t="shared" si="3"/>
        <v>6.103515625E-5</v>
      </c>
      <c r="N20" s="61">
        <f t="shared" si="0"/>
        <v>0</v>
      </c>
      <c r="O20" s="61">
        <f t="shared" si="1"/>
        <v>1</v>
      </c>
      <c r="P20" s="61">
        <f t="shared" si="2"/>
        <v>1</v>
      </c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1:41">
      <c r="A21" s="108"/>
      <c r="B21" s="108"/>
      <c r="C21" s="108"/>
      <c r="D21" s="108"/>
      <c r="E21" s="108"/>
      <c r="F21" s="108"/>
      <c r="G21" s="108"/>
      <c r="H21" s="108"/>
      <c r="I21" s="108"/>
      <c r="J21" s="61"/>
      <c r="K21" s="61">
        <v>14</v>
      </c>
      <c r="L21" s="61">
        <f t="shared" si="4"/>
        <v>0</v>
      </c>
      <c r="M21" s="61">
        <f t="shared" si="3"/>
        <v>3.0517578125E-5</v>
      </c>
      <c r="N21" s="61">
        <f t="shared" si="0"/>
        <v>0</v>
      </c>
      <c r="O21" s="61">
        <f t="shared" si="1"/>
        <v>1</v>
      </c>
      <c r="P21" s="61">
        <f t="shared" si="2"/>
        <v>1</v>
      </c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1:41">
      <c r="A22" s="108"/>
      <c r="B22" s="108"/>
      <c r="C22" s="108"/>
      <c r="D22" s="108"/>
      <c r="E22" s="108"/>
      <c r="F22" s="108"/>
      <c r="G22" s="108"/>
      <c r="H22" s="108"/>
      <c r="I22" s="108"/>
      <c r="J22" s="61"/>
      <c r="K22" s="61">
        <v>15</v>
      </c>
      <c r="L22" s="61">
        <f t="shared" si="4"/>
        <v>0</v>
      </c>
      <c r="M22" s="61">
        <f t="shared" si="3"/>
        <v>1.52587890625E-5</v>
      </c>
      <c r="N22" s="61">
        <f t="shared" si="0"/>
        <v>0</v>
      </c>
      <c r="O22" s="61">
        <f t="shared" si="1"/>
        <v>1</v>
      </c>
      <c r="P22" s="61">
        <f t="shared" si="2"/>
        <v>1</v>
      </c>
      <c r="Q22" s="61"/>
      <c r="R22" s="64" t="s">
        <v>18</v>
      </c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1:41">
      <c r="A23" s="108"/>
      <c r="B23" s="108"/>
      <c r="C23" s="108"/>
      <c r="D23" s="108"/>
      <c r="E23" s="108"/>
      <c r="F23" s="108"/>
      <c r="G23" s="108"/>
      <c r="H23" s="108"/>
      <c r="I23" s="108"/>
      <c r="J23" s="61"/>
      <c r="K23" s="61">
        <v>16</v>
      </c>
      <c r="L23" s="61">
        <f t="shared" si="4"/>
        <v>0</v>
      </c>
      <c r="M23" s="61">
        <f t="shared" si="3"/>
        <v>7.62939453125E-6</v>
      </c>
      <c r="N23" s="61">
        <f t="shared" si="0"/>
        <v>0</v>
      </c>
      <c r="O23" s="61">
        <f t="shared" si="1"/>
        <v>1</v>
      </c>
      <c r="P23" s="61">
        <f t="shared" si="2"/>
        <v>1</v>
      </c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1:41">
      <c r="A24" s="108"/>
      <c r="B24" s="108"/>
      <c r="C24" s="108"/>
      <c r="D24" s="108"/>
      <c r="E24" s="108"/>
      <c r="F24" s="108"/>
      <c r="G24" s="108"/>
      <c r="H24" s="108"/>
      <c r="I24" s="108"/>
      <c r="J24" s="61"/>
      <c r="K24" s="61">
        <v>17</v>
      </c>
      <c r="L24" s="61">
        <f t="shared" si="4"/>
        <v>0</v>
      </c>
      <c r="M24" s="61">
        <f t="shared" si="3"/>
        <v>3.814697265625E-6</v>
      </c>
      <c r="N24" s="61">
        <f t="shared" si="0"/>
        <v>0</v>
      </c>
      <c r="O24" s="61">
        <f t="shared" si="1"/>
        <v>1</v>
      </c>
      <c r="P24" s="61">
        <f t="shared" si="2"/>
        <v>1</v>
      </c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1:41">
      <c r="A25" s="108"/>
      <c r="B25" s="108"/>
      <c r="C25" s="108"/>
      <c r="D25" s="108"/>
      <c r="E25" s="108"/>
      <c r="F25" s="108"/>
      <c r="G25" s="108"/>
      <c r="H25" s="108"/>
      <c r="I25" s="108"/>
      <c r="J25" s="61"/>
      <c r="K25" s="61">
        <v>18</v>
      </c>
      <c r="L25" s="61">
        <f t="shared" si="4"/>
        <v>0</v>
      </c>
      <c r="M25" s="61">
        <f t="shared" si="3"/>
        <v>1.9073486328125E-6</v>
      </c>
      <c r="N25" s="61">
        <f t="shared" si="0"/>
        <v>0</v>
      </c>
      <c r="O25" s="61">
        <f t="shared" si="1"/>
        <v>1</v>
      </c>
      <c r="P25" s="61">
        <f t="shared" si="2"/>
        <v>1</v>
      </c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1:41">
      <c r="A26" s="108"/>
      <c r="B26" s="108"/>
      <c r="C26" s="108"/>
      <c r="D26" s="108"/>
      <c r="E26" s="108"/>
      <c r="F26" s="108"/>
      <c r="G26" s="108"/>
      <c r="H26" s="108"/>
      <c r="I26" s="108"/>
      <c r="J26" s="61"/>
      <c r="K26" s="61">
        <v>19</v>
      </c>
      <c r="L26" s="61">
        <f t="shared" si="4"/>
        <v>0</v>
      </c>
      <c r="M26" s="61">
        <f t="shared" si="3"/>
        <v>9.5367431640625E-7</v>
      </c>
      <c r="N26" s="61">
        <f t="shared" si="0"/>
        <v>0</v>
      </c>
      <c r="O26" s="61">
        <f t="shared" si="1"/>
        <v>1</v>
      </c>
      <c r="P26" s="61">
        <f t="shared" si="2"/>
        <v>1</v>
      </c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1:41">
      <c r="A27" s="108"/>
      <c r="B27" s="108"/>
      <c r="C27" s="108"/>
      <c r="D27" s="108"/>
      <c r="E27" s="108"/>
      <c r="F27" s="108"/>
      <c r="G27" s="108"/>
      <c r="H27" s="108"/>
      <c r="I27" s="108"/>
      <c r="J27" s="84"/>
      <c r="K27" s="61">
        <v>20</v>
      </c>
      <c r="L27" s="61">
        <f t="shared" si="4"/>
        <v>0</v>
      </c>
      <c r="M27" s="61">
        <f t="shared" si="3"/>
        <v>4.76837158203125E-7</v>
      </c>
      <c r="N27" s="61">
        <f t="shared" si="0"/>
        <v>0</v>
      </c>
      <c r="O27" s="61">
        <f t="shared" si="1"/>
        <v>1</v>
      </c>
      <c r="P27" s="61">
        <f t="shared" si="2"/>
        <v>1</v>
      </c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1:41">
      <c r="A28" s="108"/>
      <c r="B28" s="108"/>
      <c r="C28" s="108"/>
      <c r="D28" s="108"/>
      <c r="E28" s="108"/>
      <c r="F28" s="108"/>
      <c r="G28" s="108"/>
      <c r="H28" s="108"/>
      <c r="I28" s="108"/>
      <c r="J28" s="84"/>
      <c r="K28" s="61">
        <v>21</v>
      </c>
      <c r="L28" s="61"/>
      <c r="M28" s="61">
        <f t="shared" si="3"/>
        <v>2.384185791015625E-7</v>
      </c>
      <c r="N28" s="61">
        <f t="shared" si="0"/>
        <v>0</v>
      </c>
      <c r="O28" s="61">
        <f t="shared" si="1"/>
        <v>1</v>
      </c>
      <c r="P28" s="61">
        <f t="shared" si="2"/>
        <v>1</v>
      </c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</row>
    <row r="29" spans="1:41">
      <c r="A29" s="108"/>
      <c r="B29" s="108"/>
      <c r="C29" s="108"/>
      <c r="D29" s="108"/>
      <c r="E29" s="108"/>
      <c r="F29" s="108"/>
      <c r="G29" s="108"/>
      <c r="H29" s="108"/>
      <c r="I29" s="108"/>
      <c r="J29" s="84"/>
      <c r="K29" s="61">
        <v>22</v>
      </c>
      <c r="L29" s="61"/>
      <c r="M29" s="61">
        <f t="shared" si="3"/>
        <v>1.1920928955078125E-7</v>
      </c>
      <c r="N29" s="61">
        <f t="shared" si="0"/>
        <v>0</v>
      </c>
      <c r="O29" s="61">
        <f t="shared" si="1"/>
        <v>1</v>
      </c>
      <c r="P29" s="61">
        <f t="shared" si="2"/>
        <v>1</v>
      </c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1:41">
      <c r="A30" s="108"/>
      <c r="B30" s="108"/>
      <c r="C30" s="108"/>
      <c r="D30" s="108"/>
      <c r="E30" s="108"/>
      <c r="F30" s="108"/>
      <c r="G30" s="108"/>
      <c r="H30" s="108"/>
      <c r="I30" s="108"/>
      <c r="J30" s="84"/>
      <c r="K30" s="61">
        <v>23</v>
      </c>
      <c r="L30" s="61"/>
      <c r="M30" s="61">
        <f t="shared" si="3"/>
        <v>5.9604644775390625E-8</v>
      </c>
      <c r="N30" s="61">
        <f t="shared" si="0"/>
        <v>0</v>
      </c>
      <c r="O30" s="61">
        <f t="shared" si="1"/>
        <v>1</v>
      </c>
      <c r="P30" s="61">
        <f t="shared" si="2"/>
        <v>1</v>
      </c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</row>
    <row r="31" spans="1:41">
      <c r="A31" s="108"/>
      <c r="B31" s="108"/>
      <c r="C31" s="108"/>
      <c r="D31" s="108"/>
      <c r="E31" s="108"/>
      <c r="F31" s="108"/>
      <c r="G31" s="108"/>
      <c r="H31" s="108"/>
      <c r="I31" s="108"/>
      <c r="J31" s="84"/>
      <c r="K31" s="61">
        <v>24</v>
      </c>
      <c r="L31" s="61"/>
      <c r="M31" s="61">
        <f t="shared" si="3"/>
        <v>2.9802322387695312E-8</v>
      </c>
      <c r="N31" s="61">
        <f t="shared" si="0"/>
        <v>0</v>
      </c>
      <c r="O31" s="61">
        <f t="shared" si="1"/>
        <v>1</v>
      </c>
      <c r="P31" s="61">
        <f t="shared" si="2"/>
        <v>1</v>
      </c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</row>
    <row r="32" spans="1:41">
      <c r="A32" s="108"/>
      <c r="B32" s="108"/>
      <c r="C32" s="108"/>
      <c r="D32" s="108"/>
      <c r="E32" s="108"/>
      <c r="F32" s="108"/>
      <c r="G32" s="108"/>
      <c r="H32" s="108"/>
      <c r="I32" s="108"/>
      <c r="J32" s="84"/>
      <c r="K32" s="61">
        <v>25</v>
      </c>
      <c r="L32" s="61"/>
      <c r="M32" s="61">
        <f t="shared" si="3"/>
        <v>1.4901161193847656E-8</v>
      </c>
      <c r="N32" s="61">
        <f t="shared" si="0"/>
        <v>0</v>
      </c>
      <c r="O32" s="61">
        <f t="shared" si="1"/>
        <v>1</v>
      </c>
      <c r="P32" s="61">
        <f t="shared" si="2"/>
        <v>1</v>
      </c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</row>
    <row r="33" spans="1:41">
      <c r="A33" s="108"/>
      <c r="B33" s="108"/>
      <c r="C33" s="108"/>
      <c r="D33" s="108"/>
      <c r="E33" s="108"/>
      <c r="F33" s="108"/>
      <c r="G33" s="108"/>
      <c r="H33" s="108"/>
      <c r="I33" s="108"/>
      <c r="J33" s="84"/>
      <c r="K33" s="61">
        <v>26</v>
      </c>
      <c r="L33" s="61"/>
      <c r="M33" s="61">
        <f t="shared" si="3"/>
        <v>7.4505805969238281E-9</v>
      </c>
      <c r="N33" s="61">
        <f t="shared" si="0"/>
        <v>0</v>
      </c>
      <c r="O33" s="61">
        <f t="shared" si="1"/>
        <v>1</v>
      </c>
      <c r="P33" s="61">
        <f t="shared" si="2"/>
        <v>1</v>
      </c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</row>
    <row r="34" spans="1:41">
      <c r="A34" s="108"/>
      <c r="B34" s="108"/>
      <c r="C34" s="108"/>
      <c r="D34" s="108"/>
      <c r="E34" s="108"/>
      <c r="F34" s="108"/>
      <c r="G34" s="108"/>
      <c r="H34" s="108"/>
      <c r="I34" s="108"/>
      <c r="J34" s="84"/>
      <c r="K34" s="61">
        <v>27</v>
      </c>
      <c r="L34" s="61"/>
      <c r="M34" s="61">
        <f t="shared" si="3"/>
        <v>3.7252902984619141E-9</v>
      </c>
      <c r="N34" s="61">
        <f t="shared" si="0"/>
        <v>0</v>
      </c>
      <c r="O34" s="61">
        <f t="shared" si="1"/>
        <v>1</v>
      </c>
      <c r="P34" s="61">
        <f t="shared" si="2"/>
        <v>1</v>
      </c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</row>
    <row r="35" spans="1:41">
      <c r="A35" s="108"/>
      <c r="B35" s="108"/>
      <c r="C35" s="108"/>
      <c r="D35" s="108"/>
      <c r="E35" s="108"/>
      <c r="F35" s="108"/>
      <c r="G35" s="108"/>
      <c r="H35" s="108"/>
      <c r="I35" s="108"/>
      <c r="J35" s="84"/>
      <c r="K35" s="61">
        <v>28</v>
      </c>
      <c r="L35" s="61"/>
      <c r="M35" s="61">
        <f t="shared" si="3"/>
        <v>1.862645149230957E-9</v>
      </c>
      <c r="N35" s="61">
        <f t="shared" si="0"/>
        <v>0</v>
      </c>
      <c r="O35" s="61">
        <f t="shared" si="1"/>
        <v>1</v>
      </c>
      <c r="P35" s="61">
        <f t="shared" si="2"/>
        <v>1</v>
      </c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</row>
    <row r="36" spans="1:41">
      <c r="A36" s="108"/>
      <c r="B36" s="108"/>
      <c r="C36" s="108"/>
      <c r="D36" s="108"/>
      <c r="E36" s="108"/>
      <c r="F36" s="108"/>
      <c r="G36" s="108"/>
      <c r="H36" s="108"/>
      <c r="I36" s="108"/>
      <c r="J36" s="84"/>
      <c r="K36" s="61">
        <v>29</v>
      </c>
      <c r="L36" s="61"/>
      <c r="M36" s="61">
        <f t="shared" si="3"/>
        <v>9.3132257461547852E-10</v>
      </c>
      <c r="N36" s="61">
        <f t="shared" si="0"/>
        <v>0</v>
      </c>
      <c r="O36" s="61">
        <f t="shared" si="1"/>
        <v>1</v>
      </c>
      <c r="P36" s="61">
        <f t="shared" si="2"/>
        <v>1</v>
      </c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</row>
    <row r="37" spans="1:41">
      <c r="A37" s="108"/>
      <c r="B37" s="108"/>
      <c r="C37" s="108"/>
      <c r="D37" s="108"/>
      <c r="E37" s="108"/>
      <c r="F37" s="108"/>
      <c r="G37" s="108"/>
      <c r="H37" s="108"/>
      <c r="I37" s="108"/>
      <c r="J37" s="84"/>
      <c r="K37" s="61">
        <v>30</v>
      </c>
      <c r="L37" s="61"/>
      <c r="M37" s="61">
        <f t="shared" si="3"/>
        <v>4.6566128730773926E-10</v>
      </c>
      <c r="N37" s="61">
        <f t="shared" si="0"/>
        <v>0</v>
      </c>
      <c r="O37" s="61">
        <f t="shared" si="1"/>
        <v>1</v>
      </c>
      <c r="P37" s="61">
        <f t="shared" si="2"/>
        <v>1</v>
      </c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</row>
    <row r="38" spans="1:41">
      <c r="A38" s="108"/>
      <c r="B38" s="108"/>
      <c r="C38" s="108"/>
      <c r="D38" s="108"/>
      <c r="E38" s="108"/>
      <c r="F38" s="108"/>
      <c r="G38" s="108"/>
      <c r="H38" s="108"/>
      <c r="I38" s="108"/>
      <c r="J38" s="84"/>
      <c r="K38" s="61">
        <v>31</v>
      </c>
      <c r="L38" s="61"/>
      <c r="M38" s="61">
        <f t="shared" si="3"/>
        <v>2.3283064365386963E-10</v>
      </c>
      <c r="N38" s="61">
        <f t="shared" si="0"/>
        <v>0</v>
      </c>
      <c r="O38" s="61">
        <f t="shared" si="1"/>
        <v>1</v>
      </c>
      <c r="P38" s="61">
        <f t="shared" si="2"/>
        <v>1</v>
      </c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</row>
    <row r="39" spans="1:41">
      <c r="A39" s="108"/>
      <c r="B39" s="108"/>
      <c r="C39" s="108"/>
      <c r="D39" s="108"/>
      <c r="E39" s="108"/>
      <c r="F39" s="108"/>
      <c r="G39" s="108"/>
      <c r="H39" s="108"/>
      <c r="I39" s="108"/>
      <c r="J39" s="84"/>
      <c r="K39" s="61">
        <v>32</v>
      </c>
      <c r="L39" s="61"/>
      <c r="M39" s="61">
        <f t="shared" si="3"/>
        <v>1.1641532182693481E-10</v>
      </c>
      <c r="N39" s="61">
        <f t="shared" si="0"/>
        <v>0</v>
      </c>
      <c r="O39" s="61">
        <f t="shared" si="1"/>
        <v>1</v>
      </c>
      <c r="P39" s="61">
        <f t="shared" si="2"/>
        <v>1</v>
      </c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</row>
    <row r="40" spans="1:41">
      <c r="A40" s="108"/>
      <c r="B40" s="108"/>
      <c r="C40" s="108"/>
      <c r="D40" s="108"/>
      <c r="E40" s="108"/>
      <c r="F40" s="108"/>
      <c r="G40" s="108"/>
      <c r="H40" s="108"/>
      <c r="I40" s="108"/>
      <c r="J40" s="84"/>
      <c r="K40" s="61">
        <v>33</v>
      </c>
      <c r="L40" s="61"/>
      <c r="M40" s="61">
        <f t="shared" si="3"/>
        <v>5.8207660913467407E-11</v>
      </c>
      <c r="N40" s="61">
        <f t="shared" si="0"/>
        <v>0</v>
      </c>
      <c r="O40" s="61">
        <f t="shared" si="1"/>
        <v>1</v>
      </c>
      <c r="P40" s="61">
        <f t="shared" si="2"/>
        <v>1</v>
      </c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</row>
    <row r="41" spans="1:41">
      <c r="A41" s="108"/>
      <c r="B41" s="108"/>
      <c r="C41" s="108"/>
      <c r="D41" s="108"/>
      <c r="E41" s="108"/>
      <c r="F41" s="108"/>
      <c r="G41" s="108"/>
      <c r="H41" s="108"/>
      <c r="I41" s="108"/>
      <c r="J41" s="85"/>
      <c r="K41" s="61">
        <v>34</v>
      </c>
      <c r="L41" s="61"/>
      <c r="M41" s="61">
        <f t="shared" si="3"/>
        <v>2.9103830456733704E-11</v>
      </c>
      <c r="N41" s="61">
        <f t="shared" si="0"/>
        <v>0</v>
      </c>
      <c r="O41" s="61">
        <f t="shared" si="1"/>
        <v>1</v>
      </c>
      <c r="P41" s="61">
        <f t="shared" si="2"/>
        <v>1</v>
      </c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</row>
    <row r="42" spans="1:41">
      <c r="A42" s="108"/>
      <c r="B42" s="108"/>
      <c r="C42" s="108"/>
      <c r="D42" s="108"/>
      <c r="E42" s="108"/>
      <c r="F42" s="108"/>
      <c r="G42" s="108"/>
      <c r="H42" s="108"/>
      <c r="I42" s="108"/>
      <c r="J42" s="84"/>
      <c r="K42" s="61">
        <v>35</v>
      </c>
      <c r="L42" s="61"/>
      <c r="M42" s="61">
        <f t="shared" si="3"/>
        <v>1.4551915228366852E-11</v>
      </c>
      <c r="N42" s="61">
        <f t="shared" si="0"/>
        <v>0</v>
      </c>
      <c r="O42" s="61">
        <f t="shared" si="1"/>
        <v>1</v>
      </c>
      <c r="P42" s="61">
        <f t="shared" si="2"/>
        <v>1</v>
      </c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</row>
    <row r="43" spans="1:41">
      <c r="A43" s="108"/>
      <c r="B43" s="108"/>
      <c r="C43" s="108"/>
      <c r="D43" s="108"/>
      <c r="E43" s="108"/>
      <c r="F43" s="108"/>
      <c r="G43" s="108"/>
      <c r="H43" s="108"/>
      <c r="I43" s="108"/>
      <c r="J43" s="84"/>
      <c r="K43" s="61">
        <v>36</v>
      </c>
      <c r="L43" s="61"/>
      <c r="M43" s="61">
        <f t="shared" si="3"/>
        <v>7.2759576141834259E-12</v>
      </c>
      <c r="N43" s="61">
        <f t="shared" si="0"/>
        <v>0</v>
      </c>
      <c r="O43" s="61">
        <f t="shared" si="1"/>
        <v>1</v>
      </c>
      <c r="P43" s="61">
        <f t="shared" si="2"/>
        <v>1</v>
      </c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</row>
    <row r="44" spans="1:41">
      <c r="A44" s="108"/>
      <c r="B44" s="108"/>
      <c r="C44" s="108"/>
      <c r="D44" s="108"/>
      <c r="E44" s="108"/>
      <c r="F44" s="108"/>
      <c r="G44" s="108"/>
      <c r="H44" s="108"/>
      <c r="I44" s="108"/>
      <c r="J44" s="84"/>
      <c r="K44" s="61">
        <v>37</v>
      </c>
      <c r="L44" s="61"/>
      <c r="M44" s="61">
        <f t="shared" si="3"/>
        <v>3.637978807091713E-12</v>
      </c>
      <c r="N44" s="61">
        <f t="shared" si="0"/>
        <v>0</v>
      </c>
      <c r="O44" s="61">
        <f t="shared" si="1"/>
        <v>1</v>
      </c>
      <c r="P44" s="61">
        <f t="shared" si="2"/>
        <v>1</v>
      </c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</row>
    <row r="45" spans="1:41">
      <c r="A45" s="108"/>
      <c r="B45" s="108"/>
      <c r="C45" s="108"/>
      <c r="D45" s="108"/>
      <c r="E45" s="108"/>
      <c r="F45" s="108"/>
      <c r="G45" s="108"/>
      <c r="H45" s="108"/>
      <c r="I45" s="108"/>
      <c r="J45" s="84"/>
      <c r="K45" s="61">
        <v>38</v>
      </c>
      <c r="L45" s="61"/>
      <c r="M45" s="61">
        <f t="shared" si="3"/>
        <v>1.8189894035458565E-12</v>
      </c>
      <c r="N45" s="61">
        <f t="shared" si="0"/>
        <v>0</v>
      </c>
      <c r="O45" s="61">
        <f t="shared" si="1"/>
        <v>1</v>
      </c>
      <c r="P45" s="61">
        <f t="shared" si="2"/>
        <v>1</v>
      </c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</row>
    <row r="46" spans="1:41">
      <c r="A46" s="108"/>
      <c r="B46" s="108"/>
      <c r="C46" s="108"/>
      <c r="D46" s="108"/>
      <c r="E46" s="108"/>
      <c r="F46" s="108"/>
      <c r="G46" s="108"/>
      <c r="H46" s="108"/>
      <c r="I46" s="108"/>
      <c r="J46" s="84"/>
      <c r="K46" s="61">
        <v>39</v>
      </c>
      <c r="L46" s="61"/>
      <c r="M46" s="61">
        <f t="shared" si="3"/>
        <v>9.0949470177292824E-13</v>
      </c>
      <c r="N46" s="61">
        <f t="shared" si="0"/>
        <v>0</v>
      </c>
      <c r="O46" s="61">
        <f t="shared" si="1"/>
        <v>1</v>
      </c>
      <c r="P46" s="61">
        <f t="shared" si="2"/>
        <v>1</v>
      </c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>
      <c r="A47" s="108"/>
      <c r="B47" s="108"/>
      <c r="C47" s="108"/>
      <c r="D47" s="108"/>
      <c r="E47" s="108"/>
      <c r="F47" s="108"/>
      <c r="G47" s="108"/>
      <c r="H47" s="108"/>
      <c r="I47" s="108"/>
      <c r="J47" s="84"/>
      <c r="K47" s="61">
        <v>40</v>
      </c>
      <c r="L47" s="61"/>
      <c r="M47" s="61">
        <f t="shared" si="3"/>
        <v>4.5474735088646412E-13</v>
      </c>
      <c r="N47" s="61">
        <f t="shared" si="0"/>
        <v>0</v>
      </c>
      <c r="O47" s="61">
        <f t="shared" si="1"/>
        <v>1</v>
      </c>
      <c r="P47" s="61">
        <f t="shared" si="2"/>
        <v>1</v>
      </c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>
      <c r="A48" s="108"/>
      <c r="B48" s="108"/>
      <c r="C48" s="108"/>
      <c r="D48" s="108"/>
      <c r="E48" s="108"/>
      <c r="F48" s="108"/>
      <c r="G48" s="108"/>
      <c r="H48" s="108"/>
      <c r="I48" s="108"/>
      <c r="J48" s="84"/>
      <c r="K48" s="61"/>
      <c r="L48" s="61"/>
      <c r="M48" s="61"/>
      <c r="N48" s="61"/>
      <c r="O48" s="61">
        <f t="shared" si="1"/>
        <v>1</v>
      </c>
      <c r="P48" s="61">
        <f t="shared" si="2"/>
        <v>1</v>
      </c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  <row r="49" spans="1:41">
      <c r="A49" s="108"/>
      <c r="B49" s="108"/>
      <c r="C49" s="108"/>
      <c r="D49" s="108"/>
      <c r="E49" s="108"/>
      <c r="F49" s="108"/>
      <c r="G49" s="108"/>
      <c r="H49" s="108"/>
      <c r="I49" s="108"/>
      <c r="J49" s="84"/>
      <c r="K49" s="61"/>
      <c r="L49" s="61"/>
      <c r="M49" s="61"/>
      <c r="N49" s="61"/>
      <c r="O49" s="61">
        <f t="shared" si="1"/>
        <v>1</v>
      </c>
      <c r="P49" s="61">
        <f t="shared" si="2"/>
        <v>1</v>
      </c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</row>
    <row r="50" spans="1:41">
      <c r="A50" s="108"/>
      <c r="B50" s="108"/>
      <c r="C50" s="108"/>
      <c r="D50" s="108"/>
      <c r="E50" s="108"/>
      <c r="F50" s="108"/>
      <c r="G50" s="108"/>
      <c r="H50" s="108"/>
      <c r="I50" s="108"/>
      <c r="J50" s="84"/>
      <c r="K50" s="61"/>
      <c r="L50" s="61"/>
      <c r="M50" s="61"/>
      <c r="N50" s="61"/>
      <c r="O50" s="61">
        <f t="shared" si="1"/>
        <v>1</v>
      </c>
      <c r="P50" s="61">
        <f t="shared" si="2"/>
        <v>1</v>
      </c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</row>
    <row r="51" spans="1:41">
      <c r="A51" s="108"/>
      <c r="B51" s="108"/>
      <c r="C51" s="108"/>
      <c r="D51" s="108"/>
      <c r="E51" s="108"/>
      <c r="F51" s="108"/>
      <c r="G51" s="108"/>
      <c r="H51" s="108"/>
      <c r="I51" s="108"/>
      <c r="J51" s="84"/>
      <c r="K51" s="61"/>
      <c r="L51" s="61"/>
      <c r="M51" s="61"/>
      <c r="N51" s="61"/>
      <c r="O51" s="61">
        <f t="shared" si="1"/>
        <v>1</v>
      </c>
      <c r="P51" s="61">
        <f t="shared" si="2"/>
        <v>1</v>
      </c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</row>
    <row r="52" spans="1:41">
      <c r="A52" s="108"/>
      <c r="B52" s="108"/>
      <c r="C52" s="108"/>
      <c r="D52" s="108"/>
      <c r="E52" s="108"/>
      <c r="F52" s="108"/>
      <c r="G52" s="108"/>
      <c r="H52" s="108"/>
      <c r="I52" s="108"/>
      <c r="J52" s="85"/>
      <c r="K52" s="61"/>
      <c r="L52" s="61"/>
      <c r="M52" s="61"/>
      <c r="N52" s="61"/>
      <c r="O52" s="61">
        <f t="shared" si="1"/>
        <v>1</v>
      </c>
      <c r="P52" s="61">
        <f t="shared" si="2"/>
        <v>1</v>
      </c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</row>
    <row r="53" spans="1:41">
      <c r="A53" s="108"/>
      <c r="B53" s="108"/>
      <c r="C53" s="108"/>
      <c r="D53" s="108"/>
      <c r="E53" s="108"/>
      <c r="F53" s="108"/>
      <c r="G53" s="108"/>
      <c r="H53" s="108"/>
      <c r="I53" s="108"/>
      <c r="J53" s="84"/>
      <c r="K53" s="61"/>
      <c r="L53" s="61"/>
      <c r="M53" s="61"/>
      <c r="N53" s="61"/>
      <c r="O53" s="61">
        <f t="shared" si="1"/>
        <v>1</v>
      </c>
      <c r="P53" s="61">
        <f t="shared" si="2"/>
        <v>1</v>
      </c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</row>
    <row r="54" spans="1:41">
      <c r="A54" s="108"/>
      <c r="B54" s="108"/>
      <c r="C54" s="108"/>
      <c r="D54" s="108"/>
      <c r="E54" s="108"/>
      <c r="F54" s="108"/>
      <c r="G54" s="108"/>
      <c r="H54" s="108"/>
      <c r="I54" s="108"/>
      <c r="J54" s="84"/>
      <c r="K54" s="61"/>
      <c r="L54" s="61"/>
      <c r="M54" s="61"/>
      <c r="N54" s="61"/>
      <c r="O54" s="61">
        <f t="shared" si="1"/>
        <v>1</v>
      </c>
      <c r="P54" s="61">
        <f t="shared" si="2"/>
        <v>1</v>
      </c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</row>
    <row r="55" spans="1:41">
      <c r="A55" s="108"/>
      <c r="B55" s="108"/>
      <c r="C55" s="108"/>
      <c r="D55" s="108"/>
      <c r="E55" s="108"/>
      <c r="F55" s="108"/>
      <c r="G55" s="108"/>
      <c r="H55" s="108"/>
      <c r="I55" s="108"/>
      <c r="J55" s="84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</row>
    <row r="56" spans="1:41">
      <c r="A56" s="108"/>
      <c r="B56" s="108"/>
      <c r="C56" s="108"/>
      <c r="D56" s="108"/>
      <c r="E56" s="108"/>
      <c r="F56" s="108"/>
      <c r="G56" s="108"/>
      <c r="H56" s="108"/>
      <c r="I56" s="108"/>
      <c r="J56" s="84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</row>
    <row r="57" spans="1:41">
      <c r="A57" s="108"/>
      <c r="B57" s="108"/>
      <c r="C57" s="108"/>
      <c r="D57" s="108"/>
      <c r="E57" s="108"/>
      <c r="F57" s="108"/>
      <c r="G57" s="108"/>
      <c r="H57" s="108"/>
      <c r="I57" s="108"/>
      <c r="J57" s="8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</row>
    <row r="58" spans="1:41">
      <c r="A58" s="108"/>
      <c r="B58" s="108"/>
      <c r="C58" s="108"/>
      <c r="D58" s="108"/>
      <c r="E58" s="108"/>
      <c r="F58" s="108"/>
      <c r="G58" s="108"/>
      <c r="H58" s="108"/>
      <c r="I58" s="108"/>
      <c r="J58" s="84"/>
      <c r="AB58" s="64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</row>
    <row r="59" spans="1:41">
      <c r="A59" s="108"/>
      <c r="B59" s="108"/>
      <c r="C59" s="108"/>
      <c r="D59" s="108"/>
      <c r="E59" s="108"/>
      <c r="F59" s="108"/>
      <c r="G59" s="108"/>
      <c r="H59" s="108"/>
      <c r="I59" s="108"/>
      <c r="J59" s="84"/>
      <c r="AB59" s="64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</row>
    <row r="60" spans="1:41">
      <c r="A60" s="108"/>
      <c r="B60" s="108"/>
      <c r="C60" s="108"/>
      <c r="D60" s="108"/>
      <c r="E60" s="108"/>
      <c r="F60" s="108"/>
      <c r="G60" s="108"/>
      <c r="H60" s="108"/>
      <c r="I60" s="108"/>
      <c r="J60" s="84"/>
      <c r="AB60" s="61"/>
      <c r="AC60" s="61"/>
      <c r="AD60" s="61"/>
      <c r="AE60" s="61"/>
      <c r="AF60" s="64"/>
      <c r="AG60" s="61"/>
      <c r="AH60" s="68"/>
      <c r="AI60" s="61"/>
      <c r="AJ60" s="61"/>
      <c r="AK60" s="61"/>
      <c r="AL60" s="61"/>
      <c r="AM60" s="64"/>
      <c r="AN60" s="61"/>
      <c r="AO60" s="64"/>
    </row>
    <row r="61" spans="1:41">
      <c r="A61" s="108"/>
      <c r="B61" s="108"/>
      <c r="C61" s="108"/>
      <c r="D61" s="108"/>
      <c r="E61" s="108"/>
      <c r="F61" s="108"/>
      <c r="G61" s="108"/>
      <c r="H61" s="108"/>
      <c r="I61" s="108"/>
      <c r="J61" s="84"/>
      <c r="AB61" s="61"/>
      <c r="AC61" s="61"/>
      <c r="AD61" s="61"/>
      <c r="AE61" s="61"/>
      <c r="AF61" s="61"/>
      <c r="AG61" s="61"/>
      <c r="AH61" s="82"/>
      <c r="AI61" s="61"/>
      <c r="AJ61" s="61"/>
      <c r="AK61" s="61"/>
      <c r="AL61" s="61"/>
      <c r="AM61" s="61"/>
      <c r="AN61" s="61"/>
      <c r="AO61" s="61"/>
    </row>
    <row r="62" spans="1:41">
      <c r="A62" s="108"/>
      <c r="B62" s="108"/>
      <c r="C62" s="108"/>
      <c r="D62" s="108"/>
      <c r="E62" s="108"/>
      <c r="F62" s="108"/>
      <c r="G62" s="108"/>
      <c r="H62" s="108"/>
      <c r="I62" s="108"/>
      <c r="J62" s="84"/>
      <c r="AB62" s="64"/>
      <c r="AC62" s="61"/>
      <c r="AD62" s="61"/>
      <c r="AE62" s="61"/>
      <c r="AF62" s="61"/>
      <c r="AG62" s="61"/>
      <c r="AH62" s="61"/>
      <c r="AI62" s="76"/>
      <c r="AJ62" s="76"/>
      <c r="AK62" s="61"/>
      <c r="AL62" s="61"/>
      <c r="AM62" s="61"/>
      <c r="AN62" s="61"/>
      <c r="AO62" s="61"/>
    </row>
    <row r="63" spans="1:41">
      <c r="A63" s="108"/>
      <c r="B63" s="108"/>
      <c r="C63" s="108"/>
      <c r="D63" s="108"/>
      <c r="E63" s="108"/>
      <c r="F63" s="108"/>
      <c r="G63" s="108"/>
      <c r="H63" s="108"/>
      <c r="I63" s="108"/>
      <c r="J63" s="84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</row>
    <row r="64" spans="1:41">
      <c r="A64" s="108"/>
      <c r="B64" s="108"/>
      <c r="C64" s="108"/>
      <c r="D64" s="108"/>
      <c r="E64" s="108"/>
      <c r="F64" s="108"/>
      <c r="G64" s="108"/>
      <c r="H64" s="108"/>
      <c r="I64" s="108"/>
      <c r="J64" s="84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</row>
    <row r="65" spans="2:41">
      <c r="B65" s="84"/>
      <c r="C65" s="84"/>
      <c r="D65" s="84"/>
      <c r="E65" s="84"/>
      <c r="F65" s="84"/>
      <c r="G65" s="84"/>
      <c r="H65" s="84"/>
      <c r="I65" s="84"/>
      <c r="J65" s="84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</row>
    <row r="66" spans="2:41">
      <c r="B66" s="84"/>
      <c r="C66" s="84"/>
      <c r="D66" s="84"/>
      <c r="E66" s="84"/>
      <c r="F66" s="84"/>
      <c r="G66" s="84"/>
      <c r="H66" s="84"/>
      <c r="I66" s="84"/>
      <c r="J66" s="84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</row>
    <row r="67" spans="2:41">
      <c r="B67" s="84"/>
      <c r="C67" s="84"/>
      <c r="D67" s="84"/>
      <c r="E67" s="84"/>
      <c r="F67" s="84"/>
      <c r="G67" s="84"/>
      <c r="H67" s="84"/>
      <c r="I67" s="84"/>
      <c r="J67" s="84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</row>
    <row r="68" spans="2:41">
      <c r="B68" s="84"/>
      <c r="C68" s="84"/>
      <c r="D68" s="84"/>
      <c r="E68" s="84"/>
      <c r="F68" s="84"/>
      <c r="G68" s="84"/>
      <c r="H68" s="84"/>
      <c r="I68" s="84"/>
      <c r="J68" s="84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</row>
    <row r="69" spans="2:41">
      <c r="B69" s="84"/>
      <c r="C69" s="84"/>
      <c r="D69" s="84"/>
      <c r="E69" s="84"/>
      <c r="F69" s="84"/>
      <c r="G69" s="84"/>
      <c r="H69" s="84"/>
      <c r="I69" s="84"/>
      <c r="J69" s="84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</row>
    <row r="70" spans="2:41">
      <c r="B70" s="84"/>
      <c r="C70" s="84"/>
      <c r="D70" s="84"/>
      <c r="E70" s="84"/>
      <c r="F70" s="84"/>
      <c r="G70" s="84"/>
      <c r="H70" s="84"/>
      <c r="I70" s="84"/>
      <c r="J70" s="84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</row>
    <row r="71" spans="2:41">
      <c r="B71" s="84"/>
      <c r="C71" s="84"/>
      <c r="D71" s="84"/>
      <c r="E71" s="84"/>
      <c r="F71" s="84"/>
      <c r="G71" s="84"/>
      <c r="H71" s="84"/>
      <c r="I71" s="84"/>
      <c r="J71" s="84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</row>
    <row r="72" spans="2:41">
      <c r="B72" s="84"/>
      <c r="C72" s="84"/>
      <c r="D72" s="84"/>
      <c r="E72" s="84"/>
      <c r="F72" s="84"/>
      <c r="G72" s="84"/>
      <c r="H72" s="84"/>
      <c r="I72" s="84"/>
      <c r="J72" s="84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</row>
    <row r="73" spans="2:41">
      <c r="B73" s="84"/>
      <c r="C73" s="84"/>
      <c r="D73" s="84"/>
      <c r="E73" s="84"/>
      <c r="F73" s="84"/>
      <c r="G73" s="84"/>
      <c r="H73" s="84"/>
      <c r="I73" s="84"/>
      <c r="J73" s="84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</row>
    <row r="74" spans="2:41">
      <c r="B74" s="84"/>
      <c r="C74" s="84"/>
      <c r="D74" s="84"/>
      <c r="E74" s="84"/>
      <c r="F74" s="84"/>
      <c r="G74" s="84"/>
      <c r="H74" s="84"/>
      <c r="I74" s="84"/>
      <c r="J74" s="85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</row>
    <row r="75" spans="2:41">
      <c r="B75" s="61"/>
      <c r="C75" s="61"/>
      <c r="D75" s="61"/>
      <c r="E75" s="61"/>
      <c r="F75" s="83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</row>
    <row r="76" spans="2:41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</row>
    <row r="77" spans="2:41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</row>
    <row r="78" spans="2:41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4"/>
      <c r="N78" s="61"/>
      <c r="O78" s="61"/>
      <c r="P78" s="64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</row>
    <row r="79" spans="2:41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4"/>
      <c r="N79" s="61"/>
      <c r="O79" s="61"/>
      <c r="P79" s="61"/>
      <c r="Q79" s="61"/>
      <c r="R79" s="61"/>
      <c r="S79" s="61"/>
      <c r="T79" s="64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</row>
    <row r="80" spans="2:41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4"/>
      <c r="X80" s="61"/>
      <c r="Y80" s="68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</row>
    <row r="81" spans="2:41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4"/>
      <c r="Q81" s="64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</row>
    <row r="82" spans="2:41">
      <c r="B82" s="61"/>
      <c r="C82" s="61"/>
      <c r="D82" s="61"/>
      <c r="E82" s="61"/>
      <c r="F82" s="61"/>
      <c r="G82" s="61"/>
      <c r="H82" s="61"/>
      <c r="I82" s="61"/>
      <c r="J82" s="61"/>
      <c r="K82" s="64"/>
      <c r="L82" s="61"/>
      <c r="M82" s="6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</row>
    <row r="83" spans="2:41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76"/>
      <c r="N83" s="61"/>
      <c r="O83" s="76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</row>
    <row r="84" spans="2:41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</row>
    <row r="85" spans="2:41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</row>
    <row r="86" spans="2:41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</row>
    <row r="87" spans="2:41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</row>
    <row r="88" spans="2:41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</row>
    <row r="89" spans="2:41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</row>
    <row r="90" spans="2:41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</row>
    <row r="91" spans="2:4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</row>
    <row r="92" spans="2:4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</row>
    <row r="93" spans="2:4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</row>
    <row r="94" spans="2:4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</row>
    <row r="95" spans="2:41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</row>
    <row r="96" spans="2:41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</row>
    <row r="97" spans="2:41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</row>
    <row r="98" spans="2:41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</row>
    <row r="99" spans="2:41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</row>
    <row r="100" spans="2:41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</row>
    <row r="101" spans="2:41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</row>
    <row r="102" spans="2:41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</row>
    <row r="103" spans="2:41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</row>
    <row r="104" spans="2:41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</row>
    <row r="105" spans="2:41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</row>
    <row r="106" spans="2:41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</row>
    <row r="107" spans="2:41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</row>
    <row r="108" spans="2:41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</row>
    <row r="109" spans="2:41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</row>
    <row r="110" spans="2:41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</row>
    <row r="111" spans="2:41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</row>
    <row r="112" spans="2:41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4"/>
      <c r="AC112" s="61"/>
      <c r="AD112" s="61"/>
      <c r="AE112" s="64"/>
      <c r="AF112" s="61"/>
      <c r="AG112" s="61"/>
      <c r="AH112" s="61"/>
      <c r="AI112" s="64"/>
      <c r="AJ112" s="61"/>
      <c r="AK112" s="61"/>
      <c r="AL112" s="61"/>
      <c r="AM112" s="61"/>
      <c r="AN112" s="61"/>
      <c r="AO112" s="61"/>
    </row>
    <row r="113" spans="2:41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4"/>
      <c r="AC113" s="61"/>
      <c r="AD113" s="61"/>
      <c r="AE113" s="61"/>
      <c r="AF113" s="61"/>
      <c r="AG113" s="61"/>
      <c r="AH113" s="61"/>
      <c r="AI113" s="64"/>
      <c r="AJ113" s="61"/>
      <c r="AK113" s="61"/>
      <c r="AL113" s="61"/>
      <c r="AM113" s="61"/>
      <c r="AN113" s="61"/>
      <c r="AO113" s="61"/>
    </row>
    <row r="114" spans="2:41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4"/>
      <c r="AG114" s="61"/>
      <c r="AH114" s="68"/>
      <c r="AI114" s="61"/>
      <c r="AJ114" s="61"/>
      <c r="AK114" s="61"/>
      <c r="AL114" s="61"/>
      <c r="AM114" s="61"/>
      <c r="AN114" s="61"/>
      <c r="AO114" s="61"/>
    </row>
    <row r="115" spans="2:41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</row>
    <row r="116" spans="2:41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4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</row>
    <row r="117" spans="2:41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76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</row>
    <row r="118" spans="2:41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</row>
    <row r="119" spans="2:41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</row>
    <row r="120" spans="2:41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</row>
    <row r="121" spans="2:41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</row>
    <row r="122" spans="2:41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</row>
    <row r="123" spans="2:41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</row>
    <row r="124" spans="2:41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</row>
    <row r="125" spans="2:41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</row>
    <row r="126" spans="2:41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</row>
    <row r="127" spans="2:41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</row>
    <row r="128" spans="2:41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</row>
    <row r="129" spans="2:41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</row>
    <row r="130" spans="2:41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</row>
    <row r="131" spans="2:41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</row>
    <row r="132" spans="2:41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</row>
    <row r="133" spans="2:41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</row>
    <row r="134" spans="2:41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</row>
    <row r="135" spans="2:41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</row>
    <row r="136" spans="2:41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</row>
    <row r="137" spans="2:41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</row>
    <row r="138" spans="2:41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</row>
    <row r="139" spans="2:41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</row>
    <row r="140" spans="2:41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</row>
    <row r="141" spans="2:41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</row>
    <row r="142" spans="2:41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</row>
    <row r="143" spans="2:41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</row>
    <row r="144" spans="2:41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</row>
    <row r="145" spans="2:41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</row>
    <row r="146" spans="2:41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</row>
    <row r="147" spans="2:41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</row>
    <row r="148" spans="2:41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</row>
    <row r="149" spans="2:41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</row>
    <row r="150" spans="2:41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</row>
    <row r="151" spans="2:41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</row>
    <row r="152" spans="2:4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</row>
    <row r="153" spans="2:41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</row>
    <row r="154" spans="2:41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</row>
    <row r="155" spans="2:41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</row>
    <row r="156" spans="2:41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</row>
    <row r="157" spans="2:41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</row>
    <row r="158" spans="2:41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</row>
    <row r="159" spans="2:41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</row>
    <row r="160" spans="2:41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</row>
    <row r="161" spans="2:41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</row>
    <row r="162" spans="2:41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</row>
    <row r="163" spans="2:41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</row>
    <row r="164" spans="2:41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</row>
    <row r="165" spans="2:41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</row>
    <row r="166" spans="2:41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</row>
    <row r="167" spans="2:41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</row>
    <row r="168" spans="2:41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</row>
    <row r="169" spans="2:41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</row>
    <row r="170" spans="2:41"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</row>
    <row r="171" spans="2:41"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</row>
    <row r="172" spans="2:41"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</row>
    <row r="173" spans="2:41"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</row>
    <row r="174" spans="2:41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</row>
    <row r="175" spans="2:41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</row>
    <row r="176" spans="2:41"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</row>
    <row r="177" spans="2:41"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</row>
    <row r="178" spans="2:41"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</row>
    <row r="179" spans="2:41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</row>
    <row r="180" spans="2:41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</row>
    <row r="181" spans="2:41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</row>
    <row r="182" spans="2:41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</row>
    <row r="183" spans="2:41"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</row>
    <row r="184" spans="2:41"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</row>
    <row r="185" spans="2:41"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</row>
    <row r="186" spans="2:41"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</row>
    <row r="187" spans="2:41"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</row>
  </sheetData>
  <printOptions gridLines="1"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2"/>
  <sheetViews>
    <sheetView zoomScaleNormal="100" workbookViewId="0">
      <selection activeCell="K9" sqref="K9"/>
    </sheetView>
  </sheetViews>
  <sheetFormatPr baseColWidth="10" defaultRowHeight="16"/>
  <cols>
    <col min="1" max="1" width="2.85546875" customWidth="1"/>
    <col min="2" max="2" width="7.42578125" customWidth="1"/>
    <col min="3" max="3" width="35.42578125" customWidth="1"/>
    <col min="4" max="4" width="16.85546875" bestFit="1" customWidth="1"/>
    <col min="5" max="5" width="19.28515625" customWidth="1"/>
    <col min="6" max="6" width="17.28515625" customWidth="1"/>
    <col min="7" max="7" width="17.140625" customWidth="1"/>
    <col min="8" max="8" width="13.5703125" customWidth="1"/>
    <col min="9" max="9" width="16.5703125" customWidth="1"/>
  </cols>
  <sheetData>
    <row r="1" spans="2:9">
      <c r="B1" s="10"/>
      <c r="C1" s="10"/>
      <c r="D1" s="10"/>
      <c r="E1" s="10"/>
      <c r="F1" s="10"/>
      <c r="G1" s="10"/>
      <c r="H1" s="10"/>
      <c r="I1" s="10"/>
    </row>
    <row r="2" spans="2:9">
      <c r="B2" s="10"/>
      <c r="C2" s="10"/>
      <c r="D2" s="10"/>
      <c r="E2" s="10"/>
      <c r="F2" s="10"/>
      <c r="G2" s="10"/>
      <c r="H2" s="10"/>
      <c r="I2" s="10"/>
    </row>
    <row r="3" spans="2:9" ht="84">
      <c r="B3" s="47" t="s">
        <v>54</v>
      </c>
      <c r="C3" s="47" t="s">
        <v>44</v>
      </c>
      <c r="D3" s="47" t="s">
        <v>45</v>
      </c>
      <c r="E3" s="48" t="s">
        <v>46</v>
      </c>
      <c r="F3" s="47" t="s">
        <v>47</v>
      </c>
      <c r="G3" s="48" t="s">
        <v>48</v>
      </c>
      <c r="H3" s="48" t="s">
        <v>66</v>
      </c>
      <c r="I3" s="48" t="s">
        <v>74</v>
      </c>
    </row>
    <row r="4" spans="2:9" ht="20">
      <c r="B4" s="41">
        <v>101</v>
      </c>
      <c r="C4" s="42" t="s">
        <v>49</v>
      </c>
      <c r="D4" s="43">
        <v>400000</v>
      </c>
      <c r="E4" s="43"/>
      <c r="F4" s="43"/>
      <c r="G4" s="43"/>
      <c r="H4" s="43"/>
      <c r="I4" s="43"/>
    </row>
    <row r="5" spans="2:9" ht="20">
      <c r="B5" s="41">
        <v>102</v>
      </c>
      <c r="C5" s="42" t="s">
        <v>50</v>
      </c>
      <c r="D5" s="43">
        <v>750000</v>
      </c>
      <c r="E5" s="43"/>
      <c r="F5" s="43"/>
      <c r="G5" s="43"/>
      <c r="H5" s="43"/>
      <c r="I5" s="43"/>
    </row>
    <row r="6" spans="2:9" ht="20">
      <c r="B6" s="41">
        <v>103</v>
      </c>
      <c r="C6" s="42" t="s">
        <v>51</v>
      </c>
      <c r="D6" s="43">
        <v>1000000</v>
      </c>
      <c r="E6" s="43"/>
      <c r="F6" s="43"/>
      <c r="G6" s="43"/>
      <c r="H6" s="43"/>
      <c r="I6" s="43"/>
    </row>
    <row r="7" spans="2:9" ht="20">
      <c r="B7" s="41">
        <v>104</v>
      </c>
      <c r="C7" s="42" t="s">
        <v>52</v>
      </c>
      <c r="D7" s="43">
        <v>300000</v>
      </c>
      <c r="E7" s="43"/>
      <c r="F7" s="43"/>
      <c r="G7" s="43"/>
      <c r="H7" s="43"/>
      <c r="I7" s="43"/>
    </row>
    <row r="8" spans="2:9" ht="20">
      <c r="B8" s="44">
        <v>105</v>
      </c>
      <c r="C8" s="45" t="s">
        <v>53</v>
      </c>
      <c r="D8" s="46">
        <v>250000</v>
      </c>
      <c r="E8" s="46"/>
      <c r="F8" s="46"/>
      <c r="G8" s="46"/>
      <c r="H8" s="46"/>
      <c r="I8" s="46"/>
    </row>
    <row r="9" spans="2:9" ht="20">
      <c r="B9" s="39" t="s">
        <v>55</v>
      </c>
      <c r="C9" s="39"/>
      <c r="D9" s="39"/>
      <c r="E9" s="40"/>
      <c r="F9" s="40"/>
      <c r="G9" s="40"/>
      <c r="H9" s="10"/>
      <c r="I9" s="55"/>
    </row>
    <row r="10" spans="2:9">
      <c r="B10" s="10"/>
      <c r="C10" s="10"/>
      <c r="D10" s="10"/>
      <c r="E10" s="10"/>
      <c r="F10" s="10"/>
      <c r="G10" s="10"/>
      <c r="H10" s="10"/>
      <c r="I10" s="10"/>
    </row>
    <row r="11" spans="2:9">
      <c r="B11" s="10"/>
      <c r="C11" s="10"/>
      <c r="D11" s="10"/>
      <c r="E11" s="10"/>
      <c r="F11" s="10"/>
      <c r="G11" s="10"/>
      <c r="H11" s="10"/>
      <c r="I11" s="10"/>
    </row>
    <row r="12" spans="2:9" ht="84">
      <c r="B12" s="47" t="s">
        <v>54</v>
      </c>
      <c r="C12" s="47" t="s">
        <v>44</v>
      </c>
      <c r="D12" s="47" t="s">
        <v>56</v>
      </c>
      <c r="E12" s="48" t="s">
        <v>65</v>
      </c>
      <c r="F12" s="48" t="s">
        <v>72</v>
      </c>
      <c r="G12" s="48" t="s">
        <v>71</v>
      </c>
      <c r="H12" s="48" t="s">
        <v>73</v>
      </c>
      <c r="I12" s="10"/>
    </row>
    <row r="13" spans="2:9" ht="20">
      <c r="B13" s="41">
        <v>101</v>
      </c>
      <c r="C13" s="42" t="s">
        <v>49</v>
      </c>
      <c r="D13" s="43" t="s">
        <v>57</v>
      </c>
      <c r="E13" s="49" t="s">
        <v>60</v>
      </c>
      <c r="F13" s="51"/>
      <c r="G13" s="51"/>
      <c r="H13" s="51"/>
      <c r="I13" s="10"/>
    </row>
    <row r="14" spans="2:9" ht="20">
      <c r="B14" s="41">
        <v>102</v>
      </c>
      <c r="C14" s="42" t="s">
        <v>50</v>
      </c>
      <c r="D14" s="43" t="s">
        <v>58</v>
      </c>
      <c r="E14" s="49" t="s">
        <v>61</v>
      </c>
      <c r="F14" s="51"/>
      <c r="G14" s="51"/>
      <c r="H14" s="51"/>
      <c r="I14" s="10"/>
    </row>
    <row r="15" spans="2:9" ht="20">
      <c r="B15" s="41">
        <v>103</v>
      </c>
      <c r="C15" s="42" t="s">
        <v>51</v>
      </c>
      <c r="D15" s="43" t="s">
        <v>59</v>
      </c>
      <c r="E15" s="49" t="s">
        <v>62</v>
      </c>
      <c r="F15" s="51"/>
      <c r="G15" s="51"/>
      <c r="H15" s="51"/>
      <c r="I15" s="10"/>
    </row>
    <row r="16" spans="2:9" ht="20">
      <c r="B16" s="41">
        <v>104</v>
      </c>
      <c r="C16" s="42" t="s">
        <v>52</v>
      </c>
      <c r="D16" s="43" t="s">
        <v>57</v>
      </c>
      <c r="E16" s="49" t="s">
        <v>63</v>
      </c>
      <c r="F16" s="51"/>
      <c r="G16" s="51"/>
      <c r="H16" s="51"/>
      <c r="I16" s="10"/>
    </row>
    <row r="17" spans="2:9" ht="20">
      <c r="B17" s="44">
        <v>105</v>
      </c>
      <c r="C17" s="45" t="s">
        <v>53</v>
      </c>
      <c r="D17" s="46" t="s">
        <v>57</v>
      </c>
      <c r="E17" s="50" t="s">
        <v>64</v>
      </c>
      <c r="F17" s="52"/>
      <c r="G17" s="52"/>
      <c r="H17" s="52"/>
      <c r="I17" s="10"/>
    </row>
    <row r="18" spans="2:9" ht="20">
      <c r="B18" s="39"/>
      <c r="C18" s="39"/>
      <c r="D18" s="39"/>
      <c r="E18" s="40"/>
      <c r="F18" s="43"/>
      <c r="G18" s="51"/>
      <c r="H18" s="51"/>
      <c r="I18" s="10"/>
    </row>
    <row r="19" spans="2:9">
      <c r="B19" s="10"/>
      <c r="E19" s="10"/>
      <c r="F19" s="10"/>
      <c r="G19" s="10"/>
      <c r="H19" s="10"/>
      <c r="I19" s="10"/>
    </row>
    <row r="20" spans="2:9" ht="84">
      <c r="B20" s="47" t="s">
        <v>54</v>
      </c>
      <c r="C20" s="47" t="s">
        <v>44</v>
      </c>
      <c r="D20" s="48" t="s">
        <v>70</v>
      </c>
      <c r="E20" s="48" t="s">
        <v>67</v>
      </c>
      <c r="F20" s="48" t="s">
        <v>75</v>
      </c>
      <c r="G20" s="48" t="s">
        <v>76</v>
      </c>
      <c r="H20" s="10"/>
      <c r="I20" s="10"/>
    </row>
    <row r="21" spans="2:9" ht="20">
      <c r="B21" s="41">
        <v>101</v>
      </c>
      <c r="C21" s="42" t="s">
        <v>49</v>
      </c>
      <c r="D21" s="53"/>
      <c r="E21" s="53"/>
      <c r="F21" s="53"/>
      <c r="G21" s="42"/>
      <c r="H21" s="10"/>
      <c r="I21" s="10"/>
    </row>
    <row r="22" spans="2:9" ht="20">
      <c r="B22" s="41">
        <v>102</v>
      </c>
      <c r="C22" s="42" t="s">
        <v>50</v>
      </c>
      <c r="D22" s="53"/>
      <c r="E22" s="53"/>
      <c r="F22" s="53"/>
      <c r="G22" s="42"/>
      <c r="H22" s="10"/>
      <c r="I22" s="10"/>
    </row>
    <row r="23" spans="2:9" ht="20">
      <c r="B23" s="41">
        <v>103</v>
      </c>
      <c r="C23" s="42" t="s">
        <v>51</v>
      </c>
      <c r="D23" s="53"/>
      <c r="E23" s="53"/>
      <c r="F23" s="53"/>
      <c r="G23" s="43"/>
      <c r="H23" s="10"/>
      <c r="I23" s="10"/>
    </row>
    <row r="24" spans="2:9" ht="20">
      <c r="B24" s="41">
        <v>104</v>
      </c>
      <c r="C24" s="42" t="s">
        <v>68</v>
      </c>
      <c r="D24" s="43"/>
      <c r="E24" s="53"/>
      <c r="F24" s="53"/>
      <c r="G24" s="43"/>
      <c r="H24" s="10"/>
      <c r="I24" s="10"/>
    </row>
    <row r="25" spans="2:9" ht="20">
      <c r="B25" s="44">
        <v>105</v>
      </c>
      <c r="C25" s="45" t="s">
        <v>69</v>
      </c>
      <c r="D25" s="46"/>
      <c r="E25" s="54"/>
      <c r="F25" s="54"/>
      <c r="G25" s="46"/>
      <c r="H25" s="10"/>
      <c r="I25" s="10"/>
    </row>
    <row r="26" spans="2:9">
      <c r="B26" s="10"/>
      <c r="C26" s="10"/>
      <c r="D26" s="10"/>
      <c r="E26" s="10"/>
      <c r="F26" s="10"/>
      <c r="G26" s="10"/>
      <c r="H26" s="10"/>
      <c r="I26" s="10"/>
    </row>
    <row r="27" spans="2:9">
      <c r="B27" s="10"/>
      <c r="C27" s="10"/>
      <c r="D27" s="10"/>
      <c r="E27" s="10"/>
      <c r="F27" s="10"/>
      <c r="G27" s="10"/>
      <c r="H27" s="10"/>
      <c r="I27" s="10"/>
    </row>
    <row r="28" spans="2:9">
      <c r="B28" s="10"/>
      <c r="C28" s="10"/>
      <c r="D28" s="10"/>
      <c r="E28" s="10"/>
      <c r="F28" s="10"/>
      <c r="G28" s="10"/>
      <c r="H28" s="10"/>
      <c r="I28" s="10"/>
    </row>
    <row r="29" spans="2:9">
      <c r="B29" s="10"/>
      <c r="C29" s="10"/>
      <c r="D29" s="10"/>
      <c r="E29" s="10"/>
      <c r="F29" s="10"/>
      <c r="G29" s="10"/>
      <c r="H29" s="10"/>
      <c r="I29" s="10"/>
    </row>
    <row r="30" spans="2:9">
      <c r="B30" s="10"/>
      <c r="C30" s="10"/>
      <c r="D30" s="10"/>
      <c r="E30" s="10"/>
      <c r="F30" s="10"/>
      <c r="G30" s="10"/>
      <c r="H30" s="10"/>
      <c r="I30" s="10"/>
    </row>
    <row r="31" spans="2:9">
      <c r="B31" s="10"/>
      <c r="C31" s="10"/>
      <c r="D31" s="10"/>
      <c r="E31" s="10"/>
      <c r="F31" s="10"/>
      <c r="G31" s="10"/>
      <c r="H31" s="10"/>
      <c r="I31" s="10"/>
    </row>
    <row r="32" spans="2:9">
      <c r="B32" s="10"/>
      <c r="C32" s="10"/>
      <c r="D32" s="10"/>
      <c r="E32" s="10"/>
      <c r="F32" s="10"/>
      <c r="G32" s="10"/>
      <c r="H32" s="10"/>
      <c r="I32" s="10"/>
    </row>
    <row r="33" spans="2:9">
      <c r="B33" s="10"/>
      <c r="C33" s="10"/>
      <c r="D33" s="10"/>
      <c r="E33" s="10"/>
      <c r="F33" s="10"/>
      <c r="G33" s="10"/>
      <c r="H33" s="10"/>
      <c r="I33" s="10"/>
    </row>
    <row r="34" spans="2:9">
      <c r="B34" s="10"/>
      <c r="C34" s="10"/>
      <c r="D34" s="10"/>
      <c r="E34" s="10"/>
      <c r="F34" s="10"/>
      <c r="G34" s="10"/>
      <c r="H34" s="10"/>
      <c r="I34" s="10"/>
    </row>
    <row r="35" spans="2:9">
      <c r="B35" s="10"/>
      <c r="C35" s="10"/>
      <c r="D35" s="10"/>
      <c r="E35" s="10"/>
      <c r="F35" s="10"/>
      <c r="G35" s="10"/>
      <c r="H35" s="10"/>
      <c r="I35" s="10"/>
    </row>
    <row r="36" spans="2:9">
      <c r="B36" s="10"/>
      <c r="C36" s="10"/>
      <c r="D36" s="10"/>
      <c r="E36" s="10"/>
      <c r="F36" s="10"/>
      <c r="G36" s="10"/>
      <c r="H36" s="10"/>
      <c r="I36" s="10"/>
    </row>
    <row r="37" spans="2:9">
      <c r="B37" s="10"/>
      <c r="C37" s="10"/>
      <c r="D37" s="10"/>
      <c r="E37" s="10"/>
      <c r="F37" s="10"/>
      <c r="G37" s="10"/>
      <c r="H37" s="10"/>
      <c r="I37" s="10"/>
    </row>
    <row r="38" spans="2:9">
      <c r="B38" s="10"/>
      <c r="C38" s="10"/>
      <c r="D38" s="10"/>
      <c r="E38" s="10"/>
      <c r="F38" s="10"/>
      <c r="G38" s="10"/>
      <c r="H38" s="10"/>
      <c r="I38" s="10"/>
    </row>
    <row r="39" spans="2:9">
      <c r="B39" s="10"/>
      <c r="C39" s="10"/>
      <c r="D39" s="10"/>
      <c r="E39" s="10"/>
      <c r="F39" s="10"/>
      <c r="G39" s="10"/>
      <c r="H39" s="10"/>
      <c r="I39" s="10"/>
    </row>
    <row r="40" spans="2:9">
      <c r="B40" s="10"/>
      <c r="C40" s="10"/>
      <c r="D40" s="10"/>
      <c r="E40" s="10"/>
      <c r="F40" s="10"/>
      <c r="G40" s="10"/>
      <c r="H40" s="10"/>
      <c r="I40" s="10"/>
    </row>
    <row r="41" spans="2:9">
      <c r="B41" s="10"/>
      <c r="C41" s="10"/>
      <c r="D41" s="10"/>
      <c r="E41" s="10"/>
      <c r="F41" s="10"/>
      <c r="G41" s="10"/>
      <c r="H41" s="10"/>
      <c r="I41" s="10"/>
    </row>
    <row r="42" spans="2:9">
      <c r="B42" s="10"/>
      <c r="C42" s="10"/>
      <c r="D42" s="10"/>
      <c r="E42" s="10"/>
      <c r="F42" s="10"/>
      <c r="G42" s="10"/>
      <c r="H42" s="10"/>
      <c r="I42" s="10"/>
    </row>
    <row r="43" spans="2:9">
      <c r="B43" s="10"/>
      <c r="C43" s="10"/>
      <c r="D43" s="10"/>
      <c r="E43" s="10"/>
      <c r="F43" s="10"/>
      <c r="G43" s="10"/>
      <c r="H43" s="10"/>
      <c r="I43" s="10"/>
    </row>
    <row r="44" spans="2:9">
      <c r="B44" s="10"/>
      <c r="C44" s="10"/>
      <c r="D44" s="10"/>
      <c r="E44" s="10"/>
      <c r="F44" s="10"/>
      <c r="G44" s="10"/>
      <c r="H44" s="10"/>
      <c r="I44" s="10"/>
    </row>
    <row r="45" spans="2:9">
      <c r="B45" s="10"/>
      <c r="C45" s="10"/>
      <c r="D45" s="10"/>
      <c r="E45" s="10"/>
      <c r="F45" s="10"/>
      <c r="G45" s="10"/>
      <c r="H45" s="10"/>
      <c r="I45" s="10"/>
    </row>
    <row r="46" spans="2:9">
      <c r="B46" s="10"/>
      <c r="C46" s="10"/>
      <c r="D46" s="10"/>
      <c r="E46" s="10"/>
      <c r="F46" s="10"/>
      <c r="G46" s="10"/>
      <c r="H46" s="10"/>
      <c r="I46" s="10"/>
    </row>
    <row r="47" spans="2:9">
      <c r="B47" s="10"/>
      <c r="C47" s="10"/>
      <c r="D47" s="10"/>
      <c r="E47" s="10"/>
      <c r="F47" s="10"/>
      <c r="G47" s="10"/>
      <c r="H47" s="10"/>
      <c r="I47" s="10"/>
    </row>
    <row r="48" spans="2:9">
      <c r="B48" s="10"/>
      <c r="C48" s="10"/>
      <c r="D48" s="10"/>
      <c r="E48" s="10"/>
      <c r="F48" s="10"/>
      <c r="G48" s="10"/>
      <c r="H48" s="10"/>
      <c r="I48" s="10"/>
    </row>
    <row r="49" spans="2:9">
      <c r="B49" s="10"/>
      <c r="C49" s="10"/>
      <c r="D49" s="10"/>
      <c r="E49" s="10"/>
      <c r="F49" s="10"/>
      <c r="G49" s="10"/>
      <c r="H49" s="10"/>
      <c r="I49" s="10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C8D2-5BB5-864F-AE3B-FD0E0AED1AEC}">
  <dimension ref="B2:H17"/>
  <sheetViews>
    <sheetView zoomScaleNormal="100" workbookViewId="0">
      <selection activeCell="B17" sqref="B17"/>
    </sheetView>
  </sheetViews>
  <sheetFormatPr baseColWidth="10" defaultRowHeight="13"/>
  <cols>
    <col min="1" max="1" width="2.7109375" style="58" customWidth="1"/>
    <col min="2" max="2" width="11.7109375" style="58" customWidth="1"/>
    <col min="3" max="3" width="11.28515625" style="58" customWidth="1"/>
    <col min="4" max="4" width="15.28515625" style="58" customWidth="1"/>
    <col min="5" max="5" width="15.7109375" style="58" bestFit="1" customWidth="1"/>
    <col min="6" max="6" width="12.42578125" style="58" bestFit="1" customWidth="1"/>
    <col min="7" max="7" width="10.7109375" style="58"/>
    <col min="8" max="8" width="13.42578125" style="58" bestFit="1" customWidth="1"/>
    <col min="9" max="258" width="10.7109375" style="58"/>
    <col min="259" max="259" width="9.42578125" style="58" bestFit="1" customWidth="1"/>
    <col min="260" max="260" width="10.7109375" style="58"/>
    <col min="261" max="261" width="13.42578125" style="58" bestFit="1" customWidth="1"/>
    <col min="262" max="262" width="10.140625" style="58" bestFit="1" customWidth="1"/>
    <col min="263" max="263" width="10.7109375" style="58"/>
    <col min="264" max="264" width="13.42578125" style="58" bestFit="1" customWidth="1"/>
    <col min="265" max="514" width="10.7109375" style="58"/>
    <col min="515" max="515" width="9.42578125" style="58" bestFit="1" customWidth="1"/>
    <col min="516" max="516" width="10.7109375" style="58"/>
    <col min="517" max="517" width="13.42578125" style="58" bestFit="1" customWidth="1"/>
    <col min="518" max="518" width="10.140625" style="58" bestFit="1" customWidth="1"/>
    <col min="519" max="519" width="10.7109375" style="58"/>
    <col min="520" max="520" width="13.42578125" style="58" bestFit="1" customWidth="1"/>
    <col min="521" max="770" width="10.7109375" style="58"/>
    <col min="771" max="771" width="9.42578125" style="58" bestFit="1" customWidth="1"/>
    <col min="772" max="772" width="10.7109375" style="58"/>
    <col min="773" max="773" width="13.42578125" style="58" bestFit="1" customWidth="1"/>
    <col min="774" max="774" width="10.140625" style="58" bestFit="1" customWidth="1"/>
    <col min="775" max="775" width="10.7109375" style="58"/>
    <col min="776" max="776" width="13.42578125" style="58" bestFit="1" customWidth="1"/>
    <col min="777" max="1026" width="10.7109375" style="58"/>
    <col min="1027" max="1027" width="9.42578125" style="58" bestFit="1" customWidth="1"/>
    <col min="1028" max="1028" width="10.7109375" style="58"/>
    <col min="1029" max="1029" width="13.42578125" style="58" bestFit="1" customWidth="1"/>
    <col min="1030" max="1030" width="10.140625" style="58" bestFit="1" customWidth="1"/>
    <col min="1031" max="1031" width="10.7109375" style="58"/>
    <col min="1032" max="1032" width="13.42578125" style="58" bestFit="1" customWidth="1"/>
    <col min="1033" max="1282" width="10.7109375" style="58"/>
    <col min="1283" max="1283" width="9.42578125" style="58" bestFit="1" customWidth="1"/>
    <col min="1284" max="1284" width="10.7109375" style="58"/>
    <col min="1285" max="1285" width="13.42578125" style="58" bestFit="1" customWidth="1"/>
    <col min="1286" max="1286" width="10.140625" style="58" bestFit="1" customWidth="1"/>
    <col min="1287" max="1287" width="10.7109375" style="58"/>
    <col min="1288" max="1288" width="13.42578125" style="58" bestFit="1" customWidth="1"/>
    <col min="1289" max="1538" width="10.7109375" style="58"/>
    <col min="1539" max="1539" width="9.42578125" style="58" bestFit="1" customWidth="1"/>
    <col min="1540" max="1540" width="10.7109375" style="58"/>
    <col min="1541" max="1541" width="13.42578125" style="58" bestFit="1" customWidth="1"/>
    <col min="1542" max="1542" width="10.140625" style="58" bestFit="1" customWidth="1"/>
    <col min="1543" max="1543" width="10.7109375" style="58"/>
    <col min="1544" max="1544" width="13.42578125" style="58" bestFit="1" customWidth="1"/>
    <col min="1545" max="1794" width="10.7109375" style="58"/>
    <col min="1795" max="1795" width="9.42578125" style="58" bestFit="1" customWidth="1"/>
    <col min="1796" max="1796" width="10.7109375" style="58"/>
    <col min="1797" max="1797" width="13.42578125" style="58" bestFit="1" customWidth="1"/>
    <col min="1798" max="1798" width="10.140625" style="58" bestFit="1" customWidth="1"/>
    <col min="1799" max="1799" width="10.7109375" style="58"/>
    <col min="1800" max="1800" width="13.42578125" style="58" bestFit="1" customWidth="1"/>
    <col min="1801" max="2050" width="10.7109375" style="58"/>
    <col min="2051" max="2051" width="9.42578125" style="58" bestFit="1" customWidth="1"/>
    <col min="2052" max="2052" width="10.7109375" style="58"/>
    <col min="2053" max="2053" width="13.42578125" style="58" bestFit="1" customWidth="1"/>
    <col min="2054" max="2054" width="10.140625" style="58" bestFit="1" customWidth="1"/>
    <col min="2055" max="2055" width="10.7109375" style="58"/>
    <col min="2056" max="2056" width="13.42578125" style="58" bestFit="1" customWidth="1"/>
    <col min="2057" max="2306" width="10.7109375" style="58"/>
    <col min="2307" max="2307" width="9.42578125" style="58" bestFit="1" customWidth="1"/>
    <col min="2308" max="2308" width="10.7109375" style="58"/>
    <col min="2309" max="2309" width="13.42578125" style="58" bestFit="1" customWidth="1"/>
    <col min="2310" max="2310" width="10.140625" style="58" bestFit="1" customWidth="1"/>
    <col min="2311" max="2311" width="10.7109375" style="58"/>
    <col min="2312" max="2312" width="13.42578125" style="58" bestFit="1" customWidth="1"/>
    <col min="2313" max="2562" width="10.7109375" style="58"/>
    <col min="2563" max="2563" width="9.42578125" style="58" bestFit="1" customWidth="1"/>
    <col min="2564" max="2564" width="10.7109375" style="58"/>
    <col min="2565" max="2565" width="13.42578125" style="58" bestFit="1" customWidth="1"/>
    <col min="2566" max="2566" width="10.140625" style="58" bestFit="1" customWidth="1"/>
    <col min="2567" max="2567" width="10.7109375" style="58"/>
    <col min="2568" max="2568" width="13.42578125" style="58" bestFit="1" customWidth="1"/>
    <col min="2569" max="2818" width="10.7109375" style="58"/>
    <col min="2819" max="2819" width="9.42578125" style="58" bestFit="1" customWidth="1"/>
    <col min="2820" max="2820" width="10.7109375" style="58"/>
    <col min="2821" max="2821" width="13.42578125" style="58" bestFit="1" customWidth="1"/>
    <col min="2822" max="2822" width="10.140625" style="58" bestFit="1" customWidth="1"/>
    <col min="2823" max="2823" width="10.7109375" style="58"/>
    <col min="2824" max="2824" width="13.42578125" style="58" bestFit="1" customWidth="1"/>
    <col min="2825" max="3074" width="10.7109375" style="58"/>
    <col min="3075" max="3075" width="9.42578125" style="58" bestFit="1" customWidth="1"/>
    <col min="3076" max="3076" width="10.7109375" style="58"/>
    <col min="3077" max="3077" width="13.42578125" style="58" bestFit="1" customWidth="1"/>
    <col min="3078" max="3078" width="10.140625" style="58" bestFit="1" customWidth="1"/>
    <col min="3079" max="3079" width="10.7109375" style="58"/>
    <col min="3080" max="3080" width="13.42578125" style="58" bestFit="1" customWidth="1"/>
    <col min="3081" max="3330" width="10.7109375" style="58"/>
    <col min="3331" max="3331" width="9.42578125" style="58" bestFit="1" customWidth="1"/>
    <col min="3332" max="3332" width="10.7109375" style="58"/>
    <col min="3333" max="3333" width="13.42578125" style="58" bestFit="1" customWidth="1"/>
    <col min="3334" max="3334" width="10.140625" style="58" bestFit="1" customWidth="1"/>
    <col min="3335" max="3335" width="10.7109375" style="58"/>
    <col min="3336" max="3336" width="13.42578125" style="58" bestFit="1" customWidth="1"/>
    <col min="3337" max="3586" width="10.7109375" style="58"/>
    <col min="3587" max="3587" width="9.42578125" style="58" bestFit="1" customWidth="1"/>
    <col min="3588" max="3588" width="10.7109375" style="58"/>
    <col min="3589" max="3589" width="13.42578125" style="58" bestFit="1" customWidth="1"/>
    <col min="3590" max="3590" width="10.140625" style="58" bestFit="1" customWidth="1"/>
    <col min="3591" max="3591" width="10.7109375" style="58"/>
    <col min="3592" max="3592" width="13.42578125" style="58" bestFit="1" customWidth="1"/>
    <col min="3593" max="3842" width="10.7109375" style="58"/>
    <col min="3843" max="3843" width="9.42578125" style="58" bestFit="1" customWidth="1"/>
    <col min="3844" max="3844" width="10.7109375" style="58"/>
    <col min="3845" max="3845" width="13.42578125" style="58" bestFit="1" customWidth="1"/>
    <col min="3846" max="3846" width="10.140625" style="58" bestFit="1" customWidth="1"/>
    <col min="3847" max="3847" width="10.7109375" style="58"/>
    <col min="3848" max="3848" width="13.42578125" style="58" bestFit="1" customWidth="1"/>
    <col min="3849" max="4098" width="10.7109375" style="58"/>
    <col min="4099" max="4099" width="9.42578125" style="58" bestFit="1" customWidth="1"/>
    <col min="4100" max="4100" width="10.7109375" style="58"/>
    <col min="4101" max="4101" width="13.42578125" style="58" bestFit="1" customWidth="1"/>
    <col min="4102" max="4102" width="10.140625" style="58" bestFit="1" customWidth="1"/>
    <col min="4103" max="4103" width="10.7109375" style="58"/>
    <col min="4104" max="4104" width="13.42578125" style="58" bestFit="1" customWidth="1"/>
    <col min="4105" max="4354" width="10.7109375" style="58"/>
    <col min="4355" max="4355" width="9.42578125" style="58" bestFit="1" customWidth="1"/>
    <col min="4356" max="4356" width="10.7109375" style="58"/>
    <col min="4357" max="4357" width="13.42578125" style="58" bestFit="1" customWidth="1"/>
    <col min="4358" max="4358" width="10.140625" style="58" bestFit="1" customWidth="1"/>
    <col min="4359" max="4359" width="10.7109375" style="58"/>
    <col min="4360" max="4360" width="13.42578125" style="58" bestFit="1" customWidth="1"/>
    <col min="4361" max="4610" width="10.7109375" style="58"/>
    <col min="4611" max="4611" width="9.42578125" style="58" bestFit="1" customWidth="1"/>
    <col min="4612" max="4612" width="10.7109375" style="58"/>
    <col min="4613" max="4613" width="13.42578125" style="58" bestFit="1" customWidth="1"/>
    <col min="4614" max="4614" width="10.140625" style="58" bestFit="1" customWidth="1"/>
    <col min="4615" max="4615" width="10.7109375" style="58"/>
    <col min="4616" max="4616" width="13.42578125" style="58" bestFit="1" customWidth="1"/>
    <col min="4617" max="4866" width="10.7109375" style="58"/>
    <col min="4867" max="4867" width="9.42578125" style="58" bestFit="1" customWidth="1"/>
    <col min="4868" max="4868" width="10.7109375" style="58"/>
    <col min="4869" max="4869" width="13.42578125" style="58" bestFit="1" customWidth="1"/>
    <col min="4870" max="4870" width="10.140625" style="58" bestFit="1" customWidth="1"/>
    <col min="4871" max="4871" width="10.7109375" style="58"/>
    <col min="4872" max="4872" width="13.42578125" style="58" bestFit="1" customWidth="1"/>
    <col min="4873" max="5122" width="10.7109375" style="58"/>
    <col min="5123" max="5123" width="9.42578125" style="58" bestFit="1" customWidth="1"/>
    <col min="5124" max="5124" width="10.7109375" style="58"/>
    <col min="5125" max="5125" width="13.42578125" style="58" bestFit="1" customWidth="1"/>
    <col min="5126" max="5126" width="10.140625" style="58" bestFit="1" customWidth="1"/>
    <col min="5127" max="5127" width="10.7109375" style="58"/>
    <col min="5128" max="5128" width="13.42578125" style="58" bestFit="1" customWidth="1"/>
    <col min="5129" max="5378" width="10.7109375" style="58"/>
    <col min="5379" max="5379" width="9.42578125" style="58" bestFit="1" customWidth="1"/>
    <col min="5380" max="5380" width="10.7109375" style="58"/>
    <col min="5381" max="5381" width="13.42578125" style="58" bestFit="1" customWidth="1"/>
    <col min="5382" max="5382" width="10.140625" style="58" bestFit="1" customWidth="1"/>
    <col min="5383" max="5383" width="10.7109375" style="58"/>
    <col min="5384" max="5384" width="13.42578125" style="58" bestFit="1" customWidth="1"/>
    <col min="5385" max="5634" width="10.7109375" style="58"/>
    <col min="5635" max="5635" width="9.42578125" style="58" bestFit="1" customWidth="1"/>
    <col min="5636" max="5636" width="10.7109375" style="58"/>
    <col min="5637" max="5637" width="13.42578125" style="58" bestFit="1" customWidth="1"/>
    <col min="5638" max="5638" width="10.140625" style="58" bestFit="1" customWidth="1"/>
    <col min="5639" max="5639" width="10.7109375" style="58"/>
    <col min="5640" max="5640" width="13.42578125" style="58" bestFit="1" customWidth="1"/>
    <col min="5641" max="5890" width="10.7109375" style="58"/>
    <col min="5891" max="5891" width="9.42578125" style="58" bestFit="1" customWidth="1"/>
    <col min="5892" max="5892" width="10.7109375" style="58"/>
    <col min="5893" max="5893" width="13.42578125" style="58" bestFit="1" customWidth="1"/>
    <col min="5894" max="5894" width="10.140625" style="58" bestFit="1" customWidth="1"/>
    <col min="5895" max="5895" width="10.7109375" style="58"/>
    <col min="5896" max="5896" width="13.42578125" style="58" bestFit="1" customWidth="1"/>
    <col min="5897" max="6146" width="10.7109375" style="58"/>
    <col min="6147" max="6147" width="9.42578125" style="58" bestFit="1" customWidth="1"/>
    <col min="6148" max="6148" width="10.7109375" style="58"/>
    <col min="6149" max="6149" width="13.42578125" style="58" bestFit="1" customWidth="1"/>
    <col min="6150" max="6150" width="10.140625" style="58" bestFit="1" customWidth="1"/>
    <col min="6151" max="6151" width="10.7109375" style="58"/>
    <col min="6152" max="6152" width="13.42578125" style="58" bestFit="1" customWidth="1"/>
    <col min="6153" max="6402" width="10.7109375" style="58"/>
    <col min="6403" max="6403" width="9.42578125" style="58" bestFit="1" customWidth="1"/>
    <col min="6404" max="6404" width="10.7109375" style="58"/>
    <col min="6405" max="6405" width="13.42578125" style="58" bestFit="1" customWidth="1"/>
    <col min="6406" max="6406" width="10.140625" style="58" bestFit="1" customWidth="1"/>
    <col min="6407" max="6407" width="10.7109375" style="58"/>
    <col min="6408" max="6408" width="13.42578125" style="58" bestFit="1" customWidth="1"/>
    <col min="6409" max="6658" width="10.7109375" style="58"/>
    <col min="6659" max="6659" width="9.42578125" style="58" bestFit="1" customWidth="1"/>
    <col min="6660" max="6660" width="10.7109375" style="58"/>
    <col min="6661" max="6661" width="13.42578125" style="58" bestFit="1" customWidth="1"/>
    <col min="6662" max="6662" width="10.140625" style="58" bestFit="1" customWidth="1"/>
    <col min="6663" max="6663" width="10.7109375" style="58"/>
    <col min="6664" max="6664" width="13.42578125" style="58" bestFit="1" customWidth="1"/>
    <col min="6665" max="6914" width="10.7109375" style="58"/>
    <col min="6915" max="6915" width="9.42578125" style="58" bestFit="1" customWidth="1"/>
    <col min="6916" max="6916" width="10.7109375" style="58"/>
    <col min="6917" max="6917" width="13.42578125" style="58" bestFit="1" customWidth="1"/>
    <col min="6918" max="6918" width="10.140625" style="58" bestFit="1" customWidth="1"/>
    <col min="6919" max="6919" width="10.7109375" style="58"/>
    <col min="6920" max="6920" width="13.42578125" style="58" bestFit="1" customWidth="1"/>
    <col min="6921" max="7170" width="10.7109375" style="58"/>
    <col min="7171" max="7171" width="9.42578125" style="58" bestFit="1" customWidth="1"/>
    <col min="7172" max="7172" width="10.7109375" style="58"/>
    <col min="7173" max="7173" width="13.42578125" style="58" bestFit="1" customWidth="1"/>
    <col min="7174" max="7174" width="10.140625" style="58" bestFit="1" customWidth="1"/>
    <col min="7175" max="7175" width="10.7109375" style="58"/>
    <col min="7176" max="7176" width="13.42578125" style="58" bestFit="1" customWidth="1"/>
    <col min="7177" max="7426" width="10.7109375" style="58"/>
    <col min="7427" max="7427" width="9.42578125" style="58" bestFit="1" customWidth="1"/>
    <col min="7428" max="7428" width="10.7109375" style="58"/>
    <col min="7429" max="7429" width="13.42578125" style="58" bestFit="1" customWidth="1"/>
    <col min="7430" max="7430" width="10.140625" style="58" bestFit="1" customWidth="1"/>
    <col min="7431" max="7431" width="10.7109375" style="58"/>
    <col min="7432" max="7432" width="13.42578125" style="58" bestFit="1" customWidth="1"/>
    <col min="7433" max="7682" width="10.7109375" style="58"/>
    <col min="7683" max="7683" width="9.42578125" style="58" bestFit="1" customWidth="1"/>
    <col min="7684" max="7684" width="10.7109375" style="58"/>
    <col min="7685" max="7685" width="13.42578125" style="58" bestFit="1" customWidth="1"/>
    <col min="7686" max="7686" width="10.140625" style="58" bestFit="1" customWidth="1"/>
    <col min="7687" max="7687" width="10.7109375" style="58"/>
    <col min="7688" max="7688" width="13.42578125" style="58" bestFit="1" customWidth="1"/>
    <col min="7689" max="7938" width="10.7109375" style="58"/>
    <col min="7939" max="7939" width="9.42578125" style="58" bestFit="1" customWidth="1"/>
    <col min="7940" max="7940" width="10.7109375" style="58"/>
    <col min="7941" max="7941" width="13.42578125" style="58" bestFit="1" customWidth="1"/>
    <col min="7942" max="7942" width="10.140625" style="58" bestFit="1" customWidth="1"/>
    <col min="7943" max="7943" width="10.7109375" style="58"/>
    <col min="7944" max="7944" width="13.42578125" style="58" bestFit="1" customWidth="1"/>
    <col min="7945" max="8194" width="10.7109375" style="58"/>
    <col min="8195" max="8195" width="9.42578125" style="58" bestFit="1" customWidth="1"/>
    <col min="8196" max="8196" width="10.7109375" style="58"/>
    <col min="8197" max="8197" width="13.42578125" style="58" bestFit="1" customWidth="1"/>
    <col min="8198" max="8198" width="10.140625" style="58" bestFit="1" customWidth="1"/>
    <col min="8199" max="8199" width="10.7109375" style="58"/>
    <col min="8200" max="8200" width="13.42578125" style="58" bestFit="1" customWidth="1"/>
    <col min="8201" max="8450" width="10.7109375" style="58"/>
    <col min="8451" max="8451" width="9.42578125" style="58" bestFit="1" customWidth="1"/>
    <col min="8452" max="8452" width="10.7109375" style="58"/>
    <col min="8453" max="8453" width="13.42578125" style="58" bestFit="1" customWidth="1"/>
    <col min="8454" max="8454" width="10.140625" style="58" bestFit="1" customWidth="1"/>
    <col min="8455" max="8455" width="10.7109375" style="58"/>
    <col min="8456" max="8456" width="13.42578125" style="58" bestFit="1" customWidth="1"/>
    <col min="8457" max="8706" width="10.7109375" style="58"/>
    <col min="8707" max="8707" width="9.42578125" style="58" bestFit="1" customWidth="1"/>
    <col min="8708" max="8708" width="10.7109375" style="58"/>
    <col min="8709" max="8709" width="13.42578125" style="58" bestFit="1" customWidth="1"/>
    <col min="8710" max="8710" width="10.140625" style="58" bestFit="1" customWidth="1"/>
    <col min="8711" max="8711" width="10.7109375" style="58"/>
    <col min="8712" max="8712" width="13.42578125" style="58" bestFit="1" customWidth="1"/>
    <col min="8713" max="8962" width="10.7109375" style="58"/>
    <col min="8963" max="8963" width="9.42578125" style="58" bestFit="1" customWidth="1"/>
    <col min="8964" max="8964" width="10.7109375" style="58"/>
    <col min="8965" max="8965" width="13.42578125" style="58" bestFit="1" customWidth="1"/>
    <col min="8966" max="8966" width="10.140625" style="58" bestFit="1" customWidth="1"/>
    <col min="8967" max="8967" width="10.7109375" style="58"/>
    <col min="8968" max="8968" width="13.42578125" style="58" bestFit="1" customWidth="1"/>
    <col min="8969" max="9218" width="10.7109375" style="58"/>
    <col min="9219" max="9219" width="9.42578125" style="58" bestFit="1" customWidth="1"/>
    <col min="9220" max="9220" width="10.7109375" style="58"/>
    <col min="9221" max="9221" width="13.42578125" style="58" bestFit="1" customWidth="1"/>
    <col min="9222" max="9222" width="10.140625" style="58" bestFit="1" customWidth="1"/>
    <col min="9223" max="9223" width="10.7109375" style="58"/>
    <col min="9224" max="9224" width="13.42578125" style="58" bestFit="1" customWidth="1"/>
    <col min="9225" max="9474" width="10.7109375" style="58"/>
    <col min="9475" max="9475" width="9.42578125" style="58" bestFit="1" customWidth="1"/>
    <col min="9476" max="9476" width="10.7109375" style="58"/>
    <col min="9477" max="9477" width="13.42578125" style="58" bestFit="1" customWidth="1"/>
    <col min="9478" max="9478" width="10.140625" style="58" bestFit="1" customWidth="1"/>
    <col min="9479" max="9479" width="10.7109375" style="58"/>
    <col min="9480" max="9480" width="13.42578125" style="58" bestFit="1" customWidth="1"/>
    <col min="9481" max="9730" width="10.7109375" style="58"/>
    <col min="9731" max="9731" width="9.42578125" style="58" bestFit="1" customWidth="1"/>
    <col min="9732" max="9732" width="10.7109375" style="58"/>
    <col min="9733" max="9733" width="13.42578125" style="58" bestFit="1" customWidth="1"/>
    <col min="9734" max="9734" width="10.140625" style="58" bestFit="1" customWidth="1"/>
    <col min="9735" max="9735" width="10.7109375" style="58"/>
    <col min="9736" max="9736" width="13.42578125" style="58" bestFit="1" customWidth="1"/>
    <col min="9737" max="9986" width="10.7109375" style="58"/>
    <col min="9987" max="9987" width="9.42578125" style="58" bestFit="1" customWidth="1"/>
    <col min="9988" max="9988" width="10.7109375" style="58"/>
    <col min="9989" max="9989" width="13.42578125" style="58" bestFit="1" customWidth="1"/>
    <col min="9990" max="9990" width="10.140625" style="58" bestFit="1" customWidth="1"/>
    <col min="9991" max="9991" width="10.7109375" style="58"/>
    <col min="9992" max="9992" width="13.42578125" style="58" bestFit="1" customWidth="1"/>
    <col min="9993" max="10242" width="10.7109375" style="58"/>
    <col min="10243" max="10243" width="9.42578125" style="58" bestFit="1" customWidth="1"/>
    <col min="10244" max="10244" width="10.7109375" style="58"/>
    <col min="10245" max="10245" width="13.42578125" style="58" bestFit="1" customWidth="1"/>
    <col min="10246" max="10246" width="10.140625" style="58" bestFit="1" customWidth="1"/>
    <col min="10247" max="10247" width="10.7109375" style="58"/>
    <col min="10248" max="10248" width="13.42578125" style="58" bestFit="1" customWidth="1"/>
    <col min="10249" max="10498" width="10.7109375" style="58"/>
    <col min="10499" max="10499" width="9.42578125" style="58" bestFit="1" customWidth="1"/>
    <col min="10500" max="10500" width="10.7109375" style="58"/>
    <col min="10501" max="10501" width="13.42578125" style="58" bestFit="1" customWidth="1"/>
    <col min="10502" max="10502" width="10.140625" style="58" bestFit="1" customWidth="1"/>
    <col min="10503" max="10503" width="10.7109375" style="58"/>
    <col min="10504" max="10504" width="13.42578125" style="58" bestFit="1" customWidth="1"/>
    <col min="10505" max="10754" width="10.7109375" style="58"/>
    <col min="10755" max="10755" width="9.42578125" style="58" bestFit="1" customWidth="1"/>
    <col min="10756" max="10756" width="10.7109375" style="58"/>
    <col min="10757" max="10757" width="13.42578125" style="58" bestFit="1" customWidth="1"/>
    <col min="10758" max="10758" width="10.140625" style="58" bestFit="1" customWidth="1"/>
    <col min="10759" max="10759" width="10.7109375" style="58"/>
    <col min="10760" max="10760" width="13.42578125" style="58" bestFit="1" customWidth="1"/>
    <col min="10761" max="11010" width="10.7109375" style="58"/>
    <col min="11011" max="11011" width="9.42578125" style="58" bestFit="1" customWidth="1"/>
    <col min="11012" max="11012" width="10.7109375" style="58"/>
    <col min="11013" max="11013" width="13.42578125" style="58" bestFit="1" customWidth="1"/>
    <col min="11014" max="11014" width="10.140625" style="58" bestFit="1" customWidth="1"/>
    <col min="11015" max="11015" width="10.7109375" style="58"/>
    <col min="11016" max="11016" width="13.42578125" style="58" bestFit="1" customWidth="1"/>
    <col min="11017" max="11266" width="10.7109375" style="58"/>
    <col min="11267" max="11267" width="9.42578125" style="58" bestFit="1" customWidth="1"/>
    <col min="11268" max="11268" width="10.7109375" style="58"/>
    <col min="11269" max="11269" width="13.42578125" style="58" bestFit="1" customWidth="1"/>
    <col min="11270" max="11270" width="10.140625" style="58" bestFit="1" customWidth="1"/>
    <col min="11271" max="11271" width="10.7109375" style="58"/>
    <col min="11272" max="11272" width="13.42578125" style="58" bestFit="1" customWidth="1"/>
    <col min="11273" max="11522" width="10.7109375" style="58"/>
    <col min="11523" max="11523" width="9.42578125" style="58" bestFit="1" customWidth="1"/>
    <col min="11524" max="11524" width="10.7109375" style="58"/>
    <col min="11525" max="11525" width="13.42578125" style="58" bestFit="1" customWidth="1"/>
    <col min="11526" max="11526" width="10.140625" style="58" bestFit="1" customWidth="1"/>
    <col min="11527" max="11527" width="10.7109375" style="58"/>
    <col min="11528" max="11528" width="13.42578125" style="58" bestFit="1" customWidth="1"/>
    <col min="11529" max="11778" width="10.7109375" style="58"/>
    <col min="11779" max="11779" width="9.42578125" style="58" bestFit="1" customWidth="1"/>
    <col min="11780" max="11780" width="10.7109375" style="58"/>
    <col min="11781" max="11781" width="13.42578125" style="58" bestFit="1" customWidth="1"/>
    <col min="11782" max="11782" width="10.140625" style="58" bestFit="1" customWidth="1"/>
    <col min="11783" max="11783" width="10.7109375" style="58"/>
    <col min="11784" max="11784" width="13.42578125" style="58" bestFit="1" customWidth="1"/>
    <col min="11785" max="12034" width="10.7109375" style="58"/>
    <col min="12035" max="12035" width="9.42578125" style="58" bestFit="1" customWidth="1"/>
    <col min="12036" max="12036" width="10.7109375" style="58"/>
    <col min="12037" max="12037" width="13.42578125" style="58" bestFit="1" customWidth="1"/>
    <col min="12038" max="12038" width="10.140625" style="58" bestFit="1" customWidth="1"/>
    <col min="12039" max="12039" width="10.7109375" style="58"/>
    <col min="12040" max="12040" width="13.42578125" style="58" bestFit="1" customWidth="1"/>
    <col min="12041" max="12290" width="10.7109375" style="58"/>
    <col min="12291" max="12291" width="9.42578125" style="58" bestFit="1" customWidth="1"/>
    <col min="12292" max="12292" width="10.7109375" style="58"/>
    <col min="12293" max="12293" width="13.42578125" style="58" bestFit="1" customWidth="1"/>
    <col min="12294" max="12294" width="10.140625" style="58" bestFit="1" customWidth="1"/>
    <col min="12295" max="12295" width="10.7109375" style="58"/>
    <col min="12296" max="12296" width="13.42578125" style="58" bestFit="1" customWidth="1"/>
    <col min="12297" max="12546" width="10.7109375" style="58"/>
    <col min="12547" max="12547" width="9.42578125" style="58" bestFit="1" customWidth="1"/>
    <col min="12548" max="12548" width="10.7109375" style="58"/>
    <col min="12549" max="12549" width="13.42578125" style="58" bestFit="1" customWidth="1"/>
    <col min="12550" max="12550" width="10.140625" style="58" bestFit="1" customWidth="1"/>
    <col min="12551" max="12551" width="10.7109375" style="58"/>
    <col min="12552" max="12552" width="13.42578125" style="58" bestFit="1" customWidth="1"/>
    <col min="12553" max="12802" width="10.7109375" style="58"/>
    <col min="12803" max="12803" width="9.42578125" style="58" bestFit="1" customWidth="1"/>
    <col min="12804" max="12804" width="10.7109375" style="58"/>
    <col min="12805" max="12805" width="13.42578125" style="58" bestFit="1" customWidth="1"/>
    <col min="12806" max="12806" width="10.140625" style="58" bestFit="1" customWidth="1"/>
    <col min="12807" max="12807" width="10.7109375" style="58"/>
    <col min="12808" max="12808" width="13.42578125" style="58" bestFit="1" customWidth="1"/>
    <col min="12809" max="13058" width="10.7109375" style="58"/>
    <col min="13059" max="13059" width="9.42578125" style="58" bestFit="1" customWidth="1"/>
    <col min="13060" max="13060" width="10.7109375" style="58"/>
    <col min="13061" max="13061" width="13.42578125" style="58" bestFit="1" customWidth="1"/>
    <col min="13062" max="13062" width="10.140625" style="58" bestFit="1" customWidth="1"/>
    <col min="13063" max="13063" width="10.7109375" style="58"/>
    <col min="13064" max="13064" width="13.42578125" style="58" bestFit="1" customWidth="1"/>
    <col min="13065" max="13314" width="10.7109375" style="58"/>
    <col min="13315" max="13315" width="9.42578125" style="58" bestFit="1" customWidth="1"/>
    <col min="13316" max="13316" width="10.7109375" style="58"/>
    <col min="13317" max="13317" width="13.42578125" style="58" bestFit="1" customWidth="1"/>
    <col min="13318" max="13318" width="10.140625" style="58" bestFit="1" customWidth="1"/>
    <col min="13319" max="13319" width="10.7109375" style="58"/>
    <col min="13320" max="13320" width="13.42578125" style="58" bestFit="1" customWidth="1"/>
    <col min="13321" max="13570" width="10.7109375" style="58"/>
    <col min="13571" max="13571" width="9.42578125" style="58" bestFit="1" customWidth="1"/>
    <col min="13572" max="13572" width="10.7109375" style="58"/>
    <col min="13573" max="13573" width="13.42578125" style="58" bestFit="1" customWidth="1"/>
    <col min="13574" max="13574" width="10.140625" style="58" bestFit="1" customWidth="1"/>
    <col min="13575" max="13575" width="10.7109375" style="58"/>
    <col min="13576" max="13576" width="13.42578125" style="58" bestFit="1" customWidth="1"/>
    <col min="13577" max="13826" width="10.7109375" style="58"/>
    <col min="13827" max="13827" width="9.42578125" style="58" bestFit="1" customWidth="1"/>
    <col min="13828" max="13828" width="10.7109375" style="58"/>
    <col min="13829" max="13829" width="13.42578125" style="58" bestFit="1" customWidth="1"/>
    <col min="13830" max="13830" width="10.140625" style="58" bestFit="1" customWidth="1"/>
    <col min="13831" max="13831" width="10.7109375" style="58"/>
    <col min="13832" max="13832" width="13.42578125" style="58" bestFit="1" customWidth="1"/>
    <col min="13833" max="14082" width="10.7109375" style="58"/>
    <col min="14083" max="14083" width="9.42578125" style="58" bestFit="1" customWidth="1"/>
    <col min="14084" max="14084" width="10.7109375" style="58"/>
    <col min="14085" max="14085" width="13.42578125" style="58" bestFit="1" customWidth="1"/>
    <col min="14086" max="14086" width="10.140625" style="58" bestFit="1" customWidth="1"/>
    <col min="14087" max="14087" width="10.7109375" style="58"/>
    <col min="14088" max="14088" width="13.42578125" style="58" bestFit="1" customWidth="1"/>
    <col min="14089" max="14338" width="10.7109375" style="58"/>
    <col min="14339" max="14339" width="9.42578125" style="58" bestFit="1" customWidth="1"/>
    <col min="14340" max="14340" width="10.7109375" style="58"/>
    <col min="14341" max="14341" width="13.42578125" style="58" bestFit="1" customWidth="1"/>
    <col min="14342" max="14342" width="10.140625" style="58" bestFit="1" customWidth="1"/>
    <col min="14343" max="14343" width="10.7109375" style="58"/>
    <col min="14344" max="14344" width="13.42578125" style="58" bestFit="1" customWidth="1"/>
    <col min="14345" max="14594" width="10.7109375" style="58"/>
    <col min="14595" max="14595" width="9.42578125" style="58" bestFit="1" customWidth="1"/>
    <col min="14596" max="14596" width="10.7109375" style="58"/>
    <col min="14597" max="14597" width="13.42578125" style="58" bestFit="1" customWidth="1"/>
    <col min="14598" max="14598" width="10.140625" style="58" bestFit="1" customWidth="1"/>
    <col min="14599" max="14599" width="10.7109375" style="58"/>
    <col min="14600" max="14600" width="13.42578125" style="58" bestFit="1" customWidth="1"/>
    <col min="14601" max="14850" width="10.7109375" style="58"/>
    <col min="14851" max="14851" width="9.42578125" style="58" bestFit="1" customWidth="1"/>
    <col min="14852" max="14852" width="10.7109375" style="58"/>
    <col min="14853" max="14853" width="13.42578125" style="58" bestFit="1" customWidth="1"/>
    <col min="14854" max="14854" width="10.140625" style="58" bestFit="1" customWidth="1"/>
    <col min="14855" max="14855" width="10.7109375" style="58"/>
    <col min="14856" max="14856" width="13.42578125" style="58" bestFit="1" customWidth="1"/>
    <col min="14857" max="15106" width="10.7109375" style="58"/>
    <col min="15107" max="15107" width="9.42578125" style="58" bestFit="1" customWidth="1"/>
    <col min="15108" max="15108" width="10.7109375" style="58"/>
    <col min="15109" max="15109" width="13.42578125" style="58" bestFit="1" customWidth="1"/>
    <col min="15110" max="15110" width="10.140625" style="58" bestFit="1" customWidth="1"/>
    <col min="15111" max="15111" width="10.7109375" style="58"/>
    <col min="15112" max="15112" width="13.42578125" style="58" bestFit="1" customWidth="1"/>
    <col min="15113" max="15362" width="10.7109375" style="58"/>
    <col min="15363" max="15363" width="9.42578125" style="58" bestFit="1" customWidth="1"/>
    <col min="15364" max="15364" width="10.7109375" style="58"/>
    <col min="15365" max="15365" width="13.42578125" style="58" bestFit="1" customWidth="1"/>
    <col min="15366" max="15366" width="10.140625" style="58" bestFit="1" customWidth="1"/>
    <col min="15367" max="15367" width="10.7109375" style="58"/>
    <col min="15368" max="15368" width="13.42578125" style="58" bestFit="1" customWidth="1"/>
    <col min="15369" max="15618" width="10.7109375" style="58"/>
    <col min="15619" max="15619" width="9.42578125" style="58" bestFit="1" customWidth="1"/>
    <col min="15620" max="15620" width="10.7109375" style="58"/>
    <col min="15621" max="15621" width="13.42578125" style="58" bestFit="1" customWidth="1"/>
    <col min="15622" max="15622" width="10.140625" style="58" bestFit="1" customWidth="1"/>
    <col min="15623" max="15623" width="10.7109375" style="58"/>
    <col min="15624" max="15624" width="13.42578125" style="58" bestFit="1" customWidth="1"/>
    <col min="15625" max="15874" width="10.7109375" style="58"/>
    <col min="15875" max="15875" width="9.42578125" style="58" bestFit="1" customWidth="1"/>
    <col min="15876" max="15876" width="10.7109375" style="58"/>
    <col min="15877" max="15877" width="13.42578125" style="58" bestFit="1" customWidth="1"/>
    <col min="15878" max="15878" width="10.140625" style="58" bestFit="1" customWidth="1"/>
    <col min="15879" max="15879" width="10.7109375" style="58"/>
    <col min="15880" max="15880" width="13.42578125" style="58" bestFit="1" customWidth="1"/>
    <col min="15881" max="16130" width="10.7109375" style="58"/>
    <col min="16131" max="16131" width="9.42578125" style="58" bestFit="1" customWidth="1"/>
    <col min="16132" max="16132" width="10.7109375" style="58"/>
    <col min="16133" max="16133" width="13.42578125" style="58" bestFit="1" customWidth="1"/>
    <col min="16134" max="16134" width="10.140625" style="58" bestFit="1" customWidth="1"/>
    <col min="16135" max="16135" width="10.7109375" style="58"/>
    <col min="16136" max="16136" width="13.42578125" style="58" bestFit="1" customWidth="1"/>
    <col min="16137" max="16384" width="10.7109375" style="58"/>
  </cols>
  <sheetData>
    <row r="2" spans="2:8" ht="16">
      <c r="B2" s="101" t="s">
        <v>77</v>
      </c>
      <c r="C2" s="101" t="s">
        <v>78</v>
      </c>
      <c r="D2" s="101" t="s">
        <v>79</v>
      </c>
      <c r="E2" s="101" t="s">
        <v>80</v>
      </c>
      <c r="F2" s="101" t="s">
        <v>81</v>
      </c>
      <c r="G2" s="102"/>
    </row>
    <row r="3" spans="2:8" ht="16">
      <c r="B3" s="102" t="s">
        <v>82</v>
      </c>
      <c r="C3" s="103">
        <v>15000000</v>
      </c>
      <c r="D3" s="102">
        <v>3</v>
      </c>
      <c r="E3" s="103"/>
      <c r="F3" s="104"/>
      <c r="G3" s="102"/>
    </row>
    <row r="4" spans="2:8" ht="16">
      <c r="B4" s="102" t="s">
        <v>83</v>
      </c>
      <c r="C4" s="103">
        <v>25000000</v>
      </c>
      <c r="D4" s="102">
        <v>3</v>
      </c>
      <c r="E4" s="103"/>
      <c r="F4" s="104"/>
      <c r="G4" s="102"/>
    </row>
    <row r="5" spans="2:8" ht="16">
      <c r="B5" s="102" t="s">
        <v>84</v>
      </c>
      <c r="C5" s="103">
        <v>350000</v>
      </c>
      <c r="D5" s="102">
        <v>3</v>
      </c>
      <c r="E5" s="103"/>
      <c r="F5" s="104"/>
      <c r="G5" s="102"/>
    </row>
    <row r="6" spans="2:8" ht="16">
      <c r="B6" s="102" t="s">
        <v>85</v>
      </c>
      <c r="C6" s="103">
        <v>1000000</v>
      </c>
      <c r="D6" s="102">
        <v>3</v>
      </c>
      <c r="E6" s="103"/>
      <c r="F6" s="104"/>
      <c r="G6" s="102"/>
    </row>
    <row r="7" spans="2:8" ht="16">
      <c r="B7" s="102" t="s">
        <v>86</v>
      </c>
      <c r="C7" s="103">
        <v>500000</v>
      </c>
      <c r="D7" s="109" t="s">
        <v>87</v>
      </c>
      <c r="E7" s="105"/>
      <c r="F7" s="110"/>
      <c r="G7" s="102"/>
    </row>
    <row r="8" spans="2:8" ht="16">
      <c r="B8" s="102"/>
      <c r="C8" s="102"/>
      <c r="D8" s="102"/>
      <c r="E8" s="106"/>
      <c r="F8" s="107"/>
      <c r="G8" s="102"/>
    </row>
    <row r="9" spans="2:8" ht="16">
      <c r="B9" s="102"/>
      <c r="C9" s="102"/>
      <c r="D9" s="102"/>
      <c r="E9" s="102"/>
      <c r="F9" s="102"/>
      <c r="G9" s="102"/>
    </row>
    <row r="10" spans="2:8" ht="16">
      <c r="B10" s="102"/>
      <c r="C10" s="102"/>
      <c r="D10" s="102"/>
      <c r="E10" s="102"/>
      <c r="F10" s="102"/>
      <c r="G10" s="102"/>
    </row>
    <row r="11" spans="2:8" ht="51">
      <c r="B11" s="101" t="s">
        <v>77</v>
      </c>
      <c r="C11" s="111" t="s">
        <v>88</v>
      </c>
      <c r="E11" s="101"/>
      <c r="F11" s="101"/>
      <c r="G11" s="102"/>
    </row>
    <row r="12" spans="2:8" ht="16">
      <c r="B12" s="102" t="s">
        <v>82</v>
      </c>
      <c r="C12" s="103"/>
      <c r="D12" s="102"/>
      <c r="E12" s="103"/>
      <c r="F12" s="104"/>
      <c r="G12" s="102"/>
      <c r="H12" s="59"/>
    </row>
    <row r="13" spans="2:8" ht="16">
      <c r="B13" s="102" t="s">
        <v>83</v>
      </c>
      <c r="C13" s="103"/>
      <c r="D13" s="102"/>
      <c r="E13" s="103"/>
      <c r="F13" s="104"/>
      <c r="G13" s="102"/>
    </row>
    <row r="14" spans="2:8" ht="16">
      <c r="B14" s="102" t="s">
        <v>84</v>
      </c>
      <c r="C14" s="103"/>
      <c r="D14" s="102"/>
      <c r="E14" s="103"/>
      <c r="F14" s="104"/>
      <c r="G14" s="102"/>
    </row>
    <row r="15" spans="2:8" ht="16">
      <c r="B15" s="102" t="s">
        <v>85</v>
      </c>
      <c r="C15" s="103"/>
      <c r="D15" s="102"/>
      <c r="E15" s="103"/>
      <c r="F15" s="104"/>
      <c r="G15" s="102"/>
    </row>
    <row r="16" spans="2:8" ht="16">
      <c r="B16" s="102" t="s">
        <v>86</v>
      </c>
      <c r="C16" s="103"/>
      <c r="D16" s="102"/>
      <c r="E16" s="105"/>
      <c r="F16" s="104"/>
      <c r="G16" s="102"/>
    </row>
    <row r="17" spans="2:7" ht="16">
      <c r="B17" s="106" t="s">
        <v>89</v>
      </c>
      <c r="C17" s="112">
        <f>SUM(C12:C16)</f>
        <v>0</v>
      </c>
      <c r="D17" s="102"/>
      <c r="E17" s="106"/>
      <c r="F17" s="107"/>
      <c r="G17" s="102"/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AE39-59E5-104D-A118-8955228EEFD8}">
  <dimension ref="B1:AO187"/>
  <sheetViews>
    <sheetView zoomScaleNormal="100" zoomScalePageLayoutView="125" workbookViewId="0">
      <selection activeCell="I18" sqref="I18"/>
    </sheetView>
  </sheetViews>
  <sheetFormatPr baseColWidth="10" defaultColWidth="8.7109375" defaultRowHeight="16"/>
  <cols>
    <col min="1" max="1" width="4.42578125" style="30" customWidth="1"/>
    <col min="2" max="2" width="10.85546875" style="30" customWidth="1"/>
    <col min="3" max="3" width="8.7109375" style="30" customWidth="1"/>
    <col min="4" max="4" width="12" style="30" bestFit="1" customWidth="1"/>
    <col min="5" max="5" width="8.7109375" style="30" customWidth="1"/>
    <col min="6" max="6" width="10.140625" style="30" customWidth="1"/>
    <col min="7" max="7" width="12.28515625" style="30" customWidth="1"/>
    <col min="8" max="8" width="11.42578125" style="30" customWidth="1"/>
    <col min="9" max="1999" width="8.7109375" style="30"/>
    <col min="2000" max="2000" width="2.28515625" style="30" customWidth="1"/>
    <col min="2001" max="16384" width="8.7109375" style="30"/>
  </cols>
  <sheetData>
    <row r="1" spans="2:41" ht="17" thickBot="1">
      <c r="B1" s="60" t="s">
        <v>11</v>
      </c>
      <c r="C1" s="61"/>
      <c r="D1" s="61"/>
      <c r="E1" s="61"/>
      <c r="F1" s="62"/>
      <c r="G1" s="63"/>
      <c r="H1" s="62"/>
      <c r="I1" s="62"/>
      <c r="J1" s="62"/>
      <c r="K1" s="64" t="s">
        <v>12</v>
      </c>
      <c r="L1" s="61">
        <f>E2/E3</f>
        <v>0.5</v>
      </c>
      <c r="M1" s="61"/>
      <c r="N1" s="64" t="s">
        <v>13</v>
      </c>
      <c r="O1" s="61">
        <f>E4-1</f>
        <v>0</v>
      </c>
      <c r="P1" s="61"/>
      <c r="Q1" s="61"/>
      <c r="R1" s="64" t="s">
        <v>14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2" spans="2:41" ht="17" thickBot="1">
      <c r="B2" s="61"/>
      <c r="C2" s="65" t="s">
        <v>15</v>
      </c>
      <c r="D2" s="61"/>
      <c r="E2" s="66">
        <v>1</v>
      </c>
      <c r="F2" s="62" t="str">
        <f>"per "&amp;units</f>
        <v>per hour</v>
      </c>
      <c r="G2" s="67" t="s">
        <v>16</v>
      </c>
      <c r="H2" s="62"/>
      <c r="I2" s="62"/>
      <c r="J2" s="62"/>
      <c r="K2" s="64" t="s">
        <v>17</v>
      </c>
      <c r="L2" s="61">
        <f>L1/E4</f>
        <v>0.5</v>
      </c>
      <c r="M2" s="61"/>
      <c r="N2" s="61"/>
      <c r="O2" s="61"/>
      <c r="P2" s="61"/>
      <c r="Q2" s="61"/>
      <c r="R2" s="64" t="s">
        <v>18</v>
      </c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2:41" ht="17" thickBot="1">
      <c r="B3" s="61"/>
      <c r="C3" s="65" t="s">
        <v>19</v>
      </c>
      <c r="D3" s="61"/>
      <c r="E3" s="66">
        <v>2</v>
      </c>
      <c r="F3" s="62" t="str">
        <f>"per "&amp;units</f>
        <v>per hour</v>
      </c>
      <c r="G3" s="67" t="s">
        <v>20</v>
      </c>
      <c r="H3" s="62"/>
      <c r="I3" s="62"/>
      <c r="J3" s="62"/>
      <c r="K3" s="61"/>
      <c r="L3" s="61">
        <f>(L1^E4)/(Q3*(1-L2))</f>
        <v>1</v>
      </c>
      <c r="M3" s="61"/>
      <c r="N3" s="61"/>
      <c r="O3" s="64" t="s">
        <v>21</v>
      </c>
      <c r="P3" s="61"/>
      <c r="Q3" s="68">
        <f>P54</f>
        <v>1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</row>
    <row r="4" spans="2:41" ht="17" thickBot="1">
      <c r="B4" s="61"/>
      <c r="C4" s="65" t="s">
        <v>22</v>
      </c>
      <c r="D4" s="61"/>
      <c r="E4" s="69">
        <v>1</v>
      </c>
      <c r="F4" s="70" t="s">
        <v>23</v>
      </c>
      <c r="G4" s="71"/>
      <c r="H4" s="71"/>
      <c r="I4" s="71"/>
      <c r="J4" s="7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</row>
    <row r="5" spans="2:41" ht="17" thickBot="1">
      <c r="B5" s="72" t="str">
        <f>IF(F6&lt;1,R2,R1)</f>
        <v xml:space="preserve"> </v>
      </c>
      <c r="C5" s="73" t="s">
        <v>35</v>
      </c>
      <c r="D5" s="61"/>
      <c r="E5" s="74" t="s">
        <v>34</v>
      </c>
      <c r="F5" s="62"/>
      <c r="G5" s="71"/>
      <c r="H5" s="71"/>
      <c r="I5" s="71"/>
      <c r="J5" s="71"/>
      <c r="K5" s="64" t="s">
        <v>24</v>
      </c>
      <c r="L5" s="61">
        <f>1/(SUM(L7:L27)+L3)</f>
        <v>0.5</v>
      </c>
      <c r="M5" s="61"/>
      <c r="N5" s="61">
        <f>1-SUM(N7:N47)</f>
        <v>0.5</v>
      </c>
      <c r="O5" s="61">
        <f>E4</f>
        <v>1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</row>
    <row r="6" spans="2:41">
      <c r="B6" s="64" t="s">
        <v>25</v>
      </c>
      <c r="C6" s="61"/>
      <c r="D6" s="61"/>
      <c r="E6" s="61"/>
      <c r="F6" s="75">
        <f>E2/(E3*E4)</f>
        <v>0.5</v>
      </c>
      <c r="G6" s="71"/>
      <c r="H6" s="71"/>
      <c r="I6" s="71"/>
      <c r="J6" s="71"/>
      <c r="K6" s="61"/>
      <c r="L6" s="61"/>
      <c r="M6" s="76" t="s">
        <v>26</v>
      </c>
      <c r="N6" s="61"/>
      <c r="O6" s="61">
        <f>IF(+O5&lt;=1,1,+O5-1)</f>
        <v>1</v>
      </c>
      <c r="P6" s="61">
        <f>IF(O5=0,1,+O6*O5)</f>
        <v>1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</row>
    <row r="7" spans="2:41">
      <c r="B7" s="64" t="s">
        <v>27</v>
      </c>
      <c r="C7" s="61"/>
      <c r="D7" s="61"/>
      <c r="E7" s="61"/>
      <c r="F7" s="77">
        <f>L5</f>
        <v>0.5</v>
      </c>
      <c r="G7" s="71"/>
      <c r="H7" s="71"/>
      <c r="I7" s="71"/>
      <c r="J7" s="71"/>
      <c r="K7" s="61">
        <v>0</v>
      </c>
      <c r="L7" s="61">
        <v>1</v>
      </c>
      <c r="M7" s="61">
        <f>L5</f>
        <v>0.5</v>
      </c>
      <c r="N7" s="61">
        <f t="shared" ref="N7:N47" si="0">IF(K7&lt;$E$4,M7,0)</f>
        <v>0.5</v>
      </c>
      <c r="O7" s="61">
        <f t="shared" ref="O7:O54" si="1">IF(+O6=1,1,+O6-1)</f>
        <v>1</v>
      </c>
      <c r="P7" s="61">
        <f t="shared" ref="P7:P54" si="2">P6*O7</f>
        <v>1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</row>
    <row r="8" spans="2:41">
      <c r="B8" s="64" t="s">
        <v>28</v>
      </c>
      <c r="C8" s="61"/>
      <c r="D8" s="61"/>
      <c r="E8" s="61"/>
      <c r="F8" s="77">
        <f>F7*(L1^(E4+1))/((Q3/E4)*(E4-L1)^2)</f>
        <v>0.5</v>
      </c>
      <c r="G8" s="71"/>
      <c r="H8" s="71"/>
      <c r="I8" s="71"/>
      <c r="J8" s="71"/>
      <c r="K8" s="61">
        <v>1</v>
      </c>
      <c r="L8" s="61">
        <f>IF(K8&gt;$O$1,0,+L1)</f>
        <v>0</v>
      </c>
      <c r="M8" s="61">
        <f t="shared" ref="M8:M47" si="3">IF(K8&gt;$E$4,+$L$1*M7/$E$4,+$L$1*M7/K8)</f>
        <v>0.25</v>
      </c>
      <c r="N8" s="61">
        <f t="shared" si="0"/>
        <v>0</v>
      </c>
      <c r="O8" s="61">
        <f t="shared" si="1"/>
        <v>1</v>
      </c>
      <c r="P8" s="61">
        <f t="shared" si="2"/>
        <v>1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</row>
    <row r="9" spans="2:41">
      <c r="B9" s="64" t="s">
        <v>29</v>
      </c>
      <c r="C9" s="61"/>
      <c r="D9" s="61"/>
      <c r="E9" s="61"/>
      <c r="F9" s="77">
        <f>F8+F6*E4</f>
        <v>1</v>
      </c>
      <c r="G9" s="71"/>
      <c r="H9" s="71"/>
      <c r="I9" s="71"/>
      <c r="J9" s="71"/>
      <c r="K9" s="61">
        <v>2</v>
      </c>
      <c r="L9" s="61">
        <f t="shared" ref="L9:L27" si="4">IF(K9&gt;$O$1,0,+L8*$L$1/K9)</f>
        <v>0</v>
      </c>
      <c r="M9" s="61">
        <f t="shared" si="3"/>
        <v>0.125</v>
      </c>
      <c r="N9" s="61">
        <f t="shared" si="0"/>
        <v>0</v>
      </c>
      <c r="O9" s="61">
        <f t="shared" si="1"/>
        <v>1</v>
      </c>
      <c r="P9" s="61">
        <f t="shared" si="2"/>
        <v>1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</row>
    <row r="10" spans="2:41">
      <c r="B10" s="64" t="s">
        <v>30</v>
      </c>
      <c r="C10" s="61"/>
      <c r="D10" s="61"/>
      <c r="E10" s="61"/>
      <c r="F10" s="77">
        <f>F8/E2</f>
        <v>0.5</v>
      </c>
      <c r="G10" s="71" t="str">
        <f>units&amp;"s"</f>
        <v>hours</v>
      </c>
      <c r="H10" s="78">
        <f>F10*60</f>
        <v>30</v>
      </c>
      <c r="I10" s="71"/>
      <c r="J10" s="71"/>
      <c r="K10" s="61">
        <v>3</v>
      </c>
      <c r="L10" s="61">
        <f t="shared" si="4"/>
        <v>0</v>
      </c>
      <c r="M10" s="61">
        <f t="shared" si="3"/>
        <v>6.25E-2</v>
      </c>
      <c r="N10" s="61">
        <f t="shared" si="0"/>
        <v>0</v>
      </c>
      <c r="O10" s="61">
        <f t="shared" si="1"/>
        <v>1</v>
      </c>
      <c r="P10" s="61">
        <f t="shared" si="2"/>
        <v>1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</row>
    <row r="11" spans="2:41">
      <c r="B11" s="64" t="s">
        <v>31</v>
      </c>
      <c r="C11" s="61"/>
      <c r="D11" s="61"/>
      <c r="E11" s="61"/>
      <c r="F11" s="77">
        <f>F10+1/E3</f>
        <v>1</v>
      </c>
      <c r="G11" s="71" t="str">
        <f>units&amp;"s"</f>
        <v>hours</v>
      </c>
      <c r="H11" s="78">
        <f>F11*60</f>
        <v>60</v>
      </c>
      <c r="I11" s="71"/>
      <c r="J11" s="71"/>
      <c r="K11" s="61">
        <v>4</v>
      </c>
      <c r="L11" s="61">
        <f t="shared" si="4"/>
        <v>0</v>
      </c>
      <c r="M11" s="61">
        <f t="shared" si="3"/>
        <v>3.125E-2</v>
      </c>
      <c r="N11" s="61">
        <f t="shared" si="0"/>
        <v>0</v>
      </c>
      <c r="O11" s="61">
        <f t="shared" si="1"/>
        <v>1</v>
      </c>
      <c r="P11" s="61">
        <f t="shared" si="2"/>
        <v>1</v>
      </c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</row>
    <row r="12" spans="2:41">
      <c r="B12" s="64" t="s">
        <v>32</v>
      </c>
      <c r="C12" s="61"/>
      <c r="D12" s="61"/>
      <c r="E12" s="61"/>
      <c r="F12" s="77">
        <f>N5</f>
        <v>0.5</v>
      </c>
      <c r="G12" s="71"/>
      <c r="H12" s="71"/>
      <c r="I12" s="71"/>
      <c r="J12" s="71"/>
      <c r="K12" s="61">
        <v>5</v>
      </c>
      <c r="L12" s="61">
        <f t="shared" si="4"/>
        <v>0</v>
      </c>
      <c r="M12" s="61">
        <f t="shared" si="3"/>
        <v>1.5625E-2</v>
      </c>
      <c r="N12" s="61">
        <f t="shared" si="0"/>
        <v>0</v>
      </c>
      <c r="O12" s="61">
        <f t="shared" si="1"/>
        <v>1</v>
      </c>
      <c r="P12" s="61">
        <f t="shared" si="2"/>
        <v>1</v>
      </c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</row>
    <row r="13" spans="2:41">
      <c r="B13" s="61"/>
      <c r="C13" s="61"/>
      <c r="D13" s="61"/>
      <c r="E13" s="61"/>
      <c r="F13" s="61"/>
      <c r="G13" s="71"/>
      <c r="H13" s="71"/>
      <c r="I13" s="71"/>
      <c r="J13" s="71"/>
      <c r="K13" s="61">
        <v>6</v>
      </c>
      <c r="L13" s="61">
        <f t="shared" si="4"/>
        <v>0</v>
      </c>
      <c r="M13" s="61">
        <f t="shared" si="3"/>
        <v>7.8125E-3</v>
      </c>
      <c r="N13" s="61">
        <f t="shared" si="0"/>
        <v>0</v>
      </c>
      <c r="O13" s="61">
        <f t="shared" si="1"/>
        <v>1</v>
      </c>
      <c r="P13" s="61">
        <f t="shared" si="2"/>
        <v>1</v>
      </c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</row>
    <row r="14" spans="2:41">
      <c r="B14" s="61"/>
      <c r="C14" s="61"/>
      <c r="D14" s="61"/>
      <c r="E14" s="61"/>
      <c r="F14" s="61"/>
      <c r="G14" s="71"/>
      <c r="H14" s="71"/>
      <c r="I14" s="71"/>
      <c r="J14" s="71"/>
      <c r="K14" s="61">
        <v>7</v>
      </c>
      <c r="L14" s="61">
        <f t="shared" si="4"/>
        <v>0</v>
      </c>
      <c r="M14" s="61">
        <f t="shared" si="3"/>
        <v>3.90625E-3</v>
      </c>
      <c r="N14" s="61">
        <f t="shared" si="0"/>
        <v>0</v>
      </c>
      <c r="O14" s="61">
        <f t="shared" si="1"/>
        <v>1</v>
      </c>
      <c r="P14" s="61">
        <f t="shared" si="2"/>
        <v>1</v>
      </c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</row>
    <row r="15" spans="2:41">
      <c r="B15" s="61"/>
      <c r="C15" s="61"/>
      <c r="D15" s="61"/>
      <c r="E15" s="61"/>
      <c r="F15" s="61"/>
      <c r="G15" s="71"/>
      <c r="H15" s="71"/>
      <c r="I15" s="71"/>
      <c r="J15" s="71"/>
      <c r="K15" s="61">
        <v>8</v>
      </c>
      <c r="L15" s="61">
        <f t="shared" si="4"/>
        <v>0</v>
      </c>
      <c r="M15" s="61">
        <f t="shared" si="3"/>
        <v>1.953125E-3</v>
      </c>
      <c r="N15" s="61">
        <f t="shared" si="0"/>
        <v>0</v>
      </c>
      <c r="O15" s="61">
        <f t="shared" si="1"/>
        <v>1</v>
      </c>
      <c r="P15" s="61">
        <f t="shared" si="2"/>
        <v>1</v>
      </c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</row>
    <row r="16" spans="2:41">
      <c r="B16" s="61"/>
      <c r="C16" s="61"/>
      <c r="D16" s="61"/>
      <c r="E16" s="61"/>
      <c r="F16" s="61"/>
      <c r="G16" s="71"/>
      <c r="H16" s="71"/>
      <c r="I16" s="71"/>
      <c r="J16" s="71"/>
      <c r="K16" s="61">
        <v>9</v>
      </c>
      <c r="L16" s="61">
        <f t="shared" si="4"/>
        <v>0</v>
      </c>
      <c r="M16" s="61">
        <f t="shared" si="3"/>
        <v>9.765625E-4</v>
      </c>
      <c r="N16" s="61">
        <f t="shared" si="0"/>
        <v>0</v>
      </c>
      <c r="O16" s="61">
        <f t="shared" si="1"/>
        <v>1</v>
      </c>
      <c r="P16" s="61">
        <f t="shared" si="2"/>
        <v>1</v>
      </c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</row>
    <row r="17" spans="2:41">
      <c r="B17" s="61"/>
      <c r="C17" s="61"/>
      <c r="D17" s="61"/>
      <c r="E17" s="61"/>
      <c r="F17" s="61"/>
      <c r="G17" s="71"/>
      <c r="H17" s="71"/>
      <c r="I17" s="71"/>
      <c r="J17" s="71"/>
      <c r="K17" s="61">
        <v>10</v>
      </c>
      <c r="L17" s="61">
        <f t="shared" si="4"/>
        <v>0</v>
      </c>
      <c r="M17" s="61">
        <f t="shared" si="3"/>
        <v>4.8828125E-4</v>
      </c>
      <c r="N17" s="61">
        <f t="shared" si="0"/>
        <v>0</v>
      </c>
      <c r="O17" s="61">
        <f t="shared" si="1"/>
        <v>1</v>
      </c>
      <c r="P17" s="61">
        <f t="shared" si="2"/>
        <v>1</v>
      </c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2:41">
      <c r="B18" s="62"/>
      <c r="C18" s="62"/>
      <c r="D18" s="62"/>
      <c r="E18" s="62"/>
      <c r="F18" s="62"/>
      <c r="G18" s="71"/>
      <c r="H18" s="71"/>
      <c r="I18" s="71"/>
      <c r="J18" s="71"/>
      <c r="K18" s="61">
        <v>11</v>
      </c>
      <c r="L18" s="61">
        <f t="shared" si="4"/>
        <v>0</v>
      </c>
      <c r="M18" s="61">
        <f t="shared" si="3"/>
        <v>2.44140625E-4</v>
      </c>
      <c r="N18" s="61">
        <f t="shared" si="0"/>
        <v>0</v>
      </c>
      <c r="O18" s="61">
        <f t="shared" si="1"/>
        <v>1</v>
      </c>
      <c r="P18" s="61">
        <f t="shared" si="2"/>
        <v>1</v>
      </c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2:41">
      <c r="B19" s="63"/>
      <c r="C19" s="62"/>
      <c r="D19" s="62"/>
      <c r="E19" s="62"/>
      <c r="F19" s="63"/>
      <c r="G19" s="71"/>
      <c r="H19" s="71"/>
      <c r="I19" s="71"/>
      <c r="J19" s="71"/>
      <c r="K19" s="61">
        <v>12</v>
      </c>
      <c r="L19" s="61">
        <f t="shared" si="4"/>
        <v>0</v>
      </c>
      <c r="M19" s="61">
        <f t="shared" si="3"/>
        <v>1.220703125E-4</v>
      </c>
      <c r="N19" s="61">
        <f t="shared" si="0"/>
        <v>0</v>
      </c>
      <c r="O19" s="61">
        <f t="shared" si="1"/>
        <v>1</v>
      </c>
      <c r="P19" s="61">
        <f t="shared" si="2"/>
        <v>1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2:41">
      <c r="B20" s="34" t="s">
        <v>36</v>
      </c>
      <c r="C20" s="34" t="s">
        <v>37</v>
      </c>
      <c r="D20" s="34" t="s">
        <v>42</v>
      </c>
      <c r="E20" s="34" t="s">
        <v>43</v>
      </c>
      <c r="I20" s="61"/>
      <c r="J20" s="61"/>
      <c r="K20" s="61">
        <v>13</v>
      </c>
      <c r="L20" s="61">
        <f t="shared" si="4"/>
        <v>0</v>
      </c>
      <c r="M20" s="61">
        <f t="shared" si="3"/>
        <v>6.103515625E-5</v>
      </c>
      <c r="N20" s="61">
        <f t="shared" si="0"/>
        <v>0</v>
      </c>
      <c r="O20" s="61">
        <f t="shared" si="1"/>
        <v>1</v>
      </c>
      <c r="P20" s="61">
        <f t="shared" si="2"/>
        <v>1</v>
      </c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2:41">
      <c r="B21" s="56"/>
      <c r="C21" s="35"/>
      <c r="D21" s="36"/>
      <c r="E21" s="36"/>
      <c r="I21" s="61"/>
      <c r="J21" s="61"/>
      <c r="K21" s="61">
        <v>14</v>
      </c>
      <c r="L21" s="61">
        <f t="shared" si="4"/>
        <v>0</v>
      </c>
      <c r="M21" s="61">
        <f t="shared" si="3"/>
        <v>3.0517578125E-5</v>
      </c>
      <c r="N21" s="61">
        <f t="shared" si="0"/>
        <v>0</v>
      </c>
      <c r="O21" s="61">
        <f t="shared" si="1"/>
        <v>1</v>
      </c>
      <c r="P21" s="61">
        <f t="shared" si="2"/>
        <v>1</v>
      </c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2:41">
      <c r="E22" s="79"/>
      <c r="F22" s="79"/>
      <c r="G22" s="79"/>
      <c r="H22" s="61"/>
      <c r="I22" s="61"/>
      <c r="J22" s="61"/>
      <c r="K22" s="61">
        <v>15</v>
      </c>
      <c r="L22" s="61">
        <f t="shared" si="4"/>
        <v>0</v>
      </c>
      <c r="M22" s="61">
        <f t="shared" si="3"/>
        <v>1.52587890625E-5</v>
      </c>
      <c r="N22" s="61">
        <f t="shared" si="0"/>
        <v>0</v>
      </c>
      <c r="O22" s="61">
        <f t="shared" si="1"/>
        <v>1</v>
      </c>
      <c r="P22" s="61">
        <f t="shared" si="2"/>
        <v>1</v>
      </c>
      <c r="Q22" s="61"/>
      <c r="R22" s="64" t="s">
        <v>18</v>
      </c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2:41">
      <c r="B23" s="32" t="s">
        <v>33</v>
      </c>
      <c r="C23" s="33" t="s">
        <v>41</v>
      </c>
      <c r="D23" s="33" t="s">
        <v>37</v>
      </c>
      <c r="E23" s="33" t="s">
        <v>38</v>
      </c>
      <c r="F23" s="33" t="s">
        <v>39</v>
      </c>
      <c r="G23" s="33" t="s">
        <v>36</v>
      </c>
      <c r="H23" s="33" t="s">
        <v>40</v>
      </c>
      <c r="I23" s="61"/>
      <c r="J23" s="61"/>
      <c r="K23" s="61">
        <v>16</v>
      </c>
      <c r="L23" s="61">
        <f t="shared" si="4"/>
        <v>0</v>
      </c>
      <c r="M23" s="61">
        <f t="shared" si="3"/>
        <v>7.62939453125E-6</v>
      </c>
      <c r="N23" s="61">
        <f t="shared" si="0"/>
        <v>0</v>
      </c>
      <c r="O23" s="61">
        <f t="shared" si="1"/>
        <v>1</v>
      </c>
      <c r="P23" s="61">
        <f t="shared" si="2"/>
        <v>1</v>
      </c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2:41">
      <c r="B24" s="80"/>
      <c r="C24" s="37"/>
      <c r="D24" s="57"/>
      <c r="E24" s="38"/>
      <c r="F24" s="38"/>
      <c r="G24" s="57"/>
      <c r="H24" s="57"/>
      <c r="I24" s="61"/>
      <c r="J24" s="61"/>
      <c r="K24" s="61">
        <v>17</v>
      </c>
      <c r="L24" s="61">
        <f t="shared" si="4"/>
        <v>0</v>
      </c>
      <c r="M24" s="61">
        <f t="shared" si="3"/>
        <v>3.814697265625E-6</v>
      </c>
      <c r="N24" s="61">
        <f t="shared" si="0"/>
        <v>0</v>
      </c>
      <c r="O24" s="61">
        <f t="shared" si="1"/>
        <v>1</v>
      </c>
      <c r="P24" s="61">
        <f t="shared" si="2"/>
        <v>1</v>
      </c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2:41">
      <c r="G25" s="79"/>
      <c r="H25" s="61"/>
      <c r="I25" s="61"/>
      <c r="J25" s="61"/>
      <c r="K25" s="61">
        <v>18</v>
      </c>
      <c r="L25" s="61">
        <f t="shared" si="4"/>
        <v>0</v>
      </c>
      <c r="M25" s="61">
        <f t="shared" si="3"/>
        <v>1.9073486328125E-6</v>
      </c>
      <c r="N25" s="61">
        <f t="shared" si="0"/>
        <v>0</v>
      </c>
      <c r="O25" s="61">
        <f t="shared" si="1"/>
        <v>1</v>
      </c>
      <c r="P25" s="61">
        <f t="shared" si="2"/>
        <v>1</v>
      </c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2:41">
      <c r="B26" s="65"/>
      <c r="C26" s="81"/>
      <c r="D26" s="81"/>
      <c r="E26" s="81"/>
      <c r="F26" s="81"/>
      <c r="G26" s="61"/>
      <c r="H26" s="61"/>
      <c r="I26" s="61"/>
      <c r="J26" s="61"/>
      <c r="K26" s="61">
        <v>19</v>
      </c>
      <c r="L26" s="61">
        <f t="shared" si="4"/>
        <v>0</v>
      </c>
      <c r="M26" s="61">
        <f t="shared" si="3"/>
        <v>9.5367431640625E-7</v>
      </c>
      <c r="N26" s="61">
        <f t="shared" si="0"/>
        <v>0</v>
      </c>
      <c r="O26" s="61">
        <f t="shared" si="1"/>
        <v>1</v>
      </c>
      <c r="P26" s="61">
        <f t="shared" si="2"/>
        <v>1</v>
      </c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2:41">
      <c r="B27" s="87"/>
      <c r="C27" s="87"/>
      <c r="D27" s="87"/>
      <c r="E27" s="87"/>
      <c r="F27" s="87"/>
      <c r="G27" s="87"/>
      <c r="H27" s="88"/>
      <c r="I27" s="84"/>
      <c r="J27" s="84"/>
      <c r="K27" s="61">
        <v>20</v>
      </c>
      <c r="L27" s="61">
        <f t="shared" si="4"/>
        <v>0</v>
      </c>
      <c r="M27" s="61">
        <f t="shared" si="3"/>
        <v>4.76837158203125E-7</v>
      </c>
      <c r="N27" s="61">
        <f t="shared" si="0"/>
        <v>0</v>
      </c>
      <c r="O27" s="61">
        <f t="shared" si="1"/>
        <v>1</v>
      </c>
      <c r="P27" s="61">
        <f t="shared" si="2"/>
        <v>1</v>
      </c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2:41">
      <c r="B28" s="87"/>
      <c r="C28" s="87"/>
      <c r="D28" s="87"/>
      <c r="E28" s="87"/>
      <c r="F28" s="89"/>
      <c r="G28" s="87"/>
      <c r="H28" s="88"/>
      <c r="I28" s="84"/>
      <c r="J28" s="84"/>
      <c r="K28" s="61">
        <v>21</v>
      </c>
      <c r="L28" s="61"/>
      <c r="M28" s="61">
        <f t="shared" si="3"/>
        <v>2.384185791015625E-7</v>
      </c>
      <c r="N28" s="61">
        <f t="shared" si="0"/>
        <v>0</v>
      </c>
      <c r="O28" s="61">
        <f t="shared" si="1"/>
        <v>1</v>
      </c>
      <c r="P28" s="61">
        <f t="shared" si="2"/>
        <v>1</v>
      </c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</row>
    <row r="29" spans="2:41">
      <c r="B29" s="90"/>
      <c r="C29" s="90"/>
      <c r="D29" s="90"/>
      <c r="E29" s="90"/>
      <c r="F29" s="91"/>
      <c r="G29" s="92"/>
      <c r="H29" s="93"/>
      <c r="I29" s="84"/>
      <c r="J29" s="84"/>
      <c r="K29" s="61">
        <v>22</v>
      </c>
      <c r="L29" s="61"/>
      <c r="M29" s="61">
        <f t="shared" si="3"/>
        <v>1.1920928955078125E-7</v>
      </c>
      <c r="N29" s="61">
        <f t="shared" si="0"/>
        <v>0</v>
      </c>
      <c r="O29" s="61">
        <f t="shared" si="1"/>
        <v>1</v>
      </c>
      <c r="P29" s="61">
        <f t="shared" si="2"/>
        <v>1</v>
      </c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2:41">
      <c r="B30" s="90"/>
      <c r="C30" s="90"/>
      <c r="D30" s="90"/>
      <c r="E30" s="90"/>
      <c r="F30" s="91"/>
      <c r="G30" s="90"/>
      <c r="H30" s="94"/>
      <c r="I30" s="86"/>
      <c r="J30" s="84"/>
      <c r="K30" s="61">
        <v>23</v>
      </c>
      <c r="L30" s="61"/>
      <c r="M30" s="61">
        <f t="shared" si="3"/>
        <v>5.9604644775390625E-8</v>
      </c>
      <c r="N30" s="61">
        <f t="shared" si="0"/>
        <v>0</v>
      </c>
      <c r="O30" s="61">
        <f t="shared" si="1"/>
        <v>1</v>
      </c>
      <c r="P30" s="61">
        <f t="shared" si="2"/>
        <v>1</v>
      </c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</row>
    <row r="31" spans="2:41">
      <c r="B31" s="92"/>
      <c r="C31" s="92"/>
      <c r="D31" s="92"/>
      <c r="E31" s="92"/>
      <c r="F31" s="95"/>
      <c r="G31" s="92"/>
      <c r="H31" s="93"/>
      <c r="I31" s="84"/>
      <c r="J31" s="84"/>
      <c r="K31" s="61">
        <v>24</v>
      </c>
      <c r="L31" s="61"/>
      <c r="M31" s="61">
        <f t="shared" si="3"/>
        <v>2.9802322387695312E-8</v>
      </c>
      <c r="N31" s="61">
        <f t="shared" si="0"/>
        <v>0</v>
      </c>
      <c r="O31" s="61">
        <f t="shared" si="1"/>
        <v>1</v>
      </c>
      <c r="P31" s="61">
        <f t="shared" si="2"/>
        <v>1</v>
      </c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</row>
    <row r="32" spans="2:41">
      <c r="B32" s="84"/>
      <c r="C32" s="84"/>
      <c r="D32" s="84"/>
      <c r="E32" s="84"/>
      <c r="F32" s="84"/>
      <c r="G32" s="84"/>
      <c r="H32" s="84"/>
      <c r="I32" s="84"/>
      <c r="J32" s="84"/>
      <c r="K32" s="61">
        <v>25</v>
      </c>
      <c r="L32" s="61"/>
      <c r="M32" s="61">
        <f t="shared" si="3"/>
        <v>1.4901161193847656E-8</v>
      </c>
      <c r="N32" s="61">
        <f t="shared" si="0"/>
        <v>0</v>
      </c>
      <c r="O32" s="61">
        <f t="shared" si="1"/>
        <v>1</v>
      </c>
      <c r="P32" s="61">
        <f t="shared" si="2"/>
        <v>1</v>
      </c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</row>
    <row r="33" spans="2:41">
      <c r="B33" s="84"/>
      <c r="C33" s="84"/>
      <c r="D33" s="84"/>
      <c r="E33" s="84"/>
      <c r="F33" s="96"/>
      <c r="G33" s="84"/>
      <c r="H33" s="84"/>
      <c r="I33" s="84"/>
      <c r="J33" s="84"/>
      <c r="K33" s="61">
        <v>26</v>
      </c>
      <c r="L33" s="61"/>
      <c r="M33" s="61">
        <f t="shared" si="3"/>
        <v>7.4505805969238281E-9</v>
      </c>
      <c r="N33" s="61">
        <f t="shared" si="0"/>
        <v>0</v>
      </c>
      <c r="O33" s="61">
        <f t="shared" si="1"/>
        <v>1</v>
      </c>
      <c r="P33" s="61">
        <f t="shared" si="2"/>
        <v>1</v>
      </c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</row>
    <row r="34" spans="2:41">
      <c r="B34" s="90"/>
      <c r="C34" s="90"/>
      <c r="D34" s="90"/>
      <c r="E34" s="90"/>
      <c r="F34" s="97"/>
      <c r="G34" s="92"/>
      <c r="H34" s="88"/>
      <c r="I34" s="84"/>
      <c r="J34" s="84"/>
      <c r="K34" s="61">
        <v>27</v>
      </c>
      <c r="L34" s="61"/>
      <c r="M34" s="61">
        <f t="shared" si="3"/>
        <v>3.7252902984619141E-9</v>
      </c>
      <c r="N34" s="61">
        <f t="shared" si="0"/>
        <v>0</v>
      </c>
      <c r="O34" s="61">
        <f t="shared" si="1"/>
        <v>1</v>
      </c>
      <c r="P34" s="61">
        <f t="shared" si="2"/>
        <v>1</v>
      </c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</row>
    <row r="35" spans="2:41">
      <c r="B35" s="92"/>
      <c r="C35" s="92"/>
      <c r="D35" s="92"/>
      <c r="E35" s="92"/>
      <c r="F35" s="98"/>
      <c r="G35" s="92"/>
      <c r="H35" s="88"/>
      <c r="I35" s="84"/>
      <c r="J35" s="84"/>
      <c r="K35" s="61">
        <v>28</v>
      </c>
      <c r="L35" s="61"/>
      <c r="M35" s="61">
        <f t="shared" si="3"/>
        <v>1.862645149230957E-9</v>
      </c>
      <c r="N35" s="61">
        <f t="shared" si="0"/>
        <v>0</v>
      </c>
      <c r="O35" s="61">
        <f t="shared" si="1"/>
        <v>1</v>
      </c>
      <c r="P35" s="61">
        <f t="shared" si="2"/>
        <v>1</v>
      </c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</row>
    <row r="36" spans="2:41">
      <c r="B36" s="90"/>
      <c r="C36" s="90"/>
      <c r="D36" s="90"/>
      <c r="E36" s="90"/>
      <c r="F36" s="97"/>
      <c r="G36" s="92"/>
      <c r="H36" s="88"/>
      <c r="I36" s="84"/>
      <c r="J36" s="84"/>
      <c r="K36" s="61">
        <v>29</v>
      </c>
      <c r="L36" s="61"/>
      <c r="M36" s="61">
        <f t="shared" si="3"/>
        <v>9.3132257461547852E-10</v>
      </c>
      <c r="N36" s="61">
        <f t="shared" si="0"/>
        <v>0</v>
      </c>
      <c r="O36" s="61">
        <f t="shared" si="1"/>
        <v>1</v>
      </c>
      <c r="P36" s="61">
        <f t="shared" si="2"/>
        <v>1</v>
      </c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</row>
    <row r="37" spans="2:41">
      <c r="B37" s="92"/>
      <c r="C37" s="92"/>
      <c r="D37" s="92"/>
      <c r="E37" s="92"/>
      <c r="F37" s="98"/>
      <c r="G37" s="92"/>
      <c r="H37" s="88"/>
      <c r="I37" s="84"/>
      <c r="J37" s="84"/>
      <c r="K37" s="61">
        <v>30</v>
      </c>
      <c r="L37" s="61"/>
      <c r="M37" s="61">
        <f t="shared" si="3"/>
        <v>4.6566128730773926E-10</v>
      </c>
      <c r="N37" s="61">
        <f t="shared" si="0"/>
        <v>0</v>
      </c>
      <c r="O37" s="61">
        <f t="shared" si="1"/>
        <v>1</v>
      </c>
      <c r="P37" s="61">
        <f t="shared" si="2"/>
        <v>1</v>
      </c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</row>
    <row r="38" spans="2:41">
      <c r="B38" s="92"/>
      <c r="C38" s="92"/>
      <c r="D38" s="92"/>
      <c r="E38" s="92"/>
      <c r="F38" s="92"/>
      <c r="G38" s="92"/>
      <c r="H38" s="88"/>
      <c r="I38" s="84"/>
      <c r="J38" s="84"/>
      <c r="K38" s="61">
        <v>31</v>
      </c>
      <c r="L38" s="61"/>
      <c r="M38" s="61">
        <f t="shared" si="3"/>
        <v>2.3283064365386963E-10</v>
      </c>
      <c r="N38" s="61">
        <f t="shared" si="0"/>
        <v>0</v>
      </c>
      <c r="O38" s="61">
        <f t="shared" si="1"/>
        <v>1</v>
      </c>
      <c r="P38" s="61">
        <f t="shared" si="2"/>
        <v>1</v>
      </c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</row>
    <row r="39" spans="2:41">
      <c r="B39" s="84"/>
      <c r="C39" s="84"/>
      <c r="D39" s="84"/>
      <c r="E39" s="84"/>
      <c r="F39" s="84"/>
      <c r="G39" s="84"/>
      <c r="H39" s="84"/>
      <c r="I39" s="84"/>
      <c r="J39" s="84"/>
      <c r="K39" s="61">
        <v>32</v>
      </c>
      <c r="L39" s="61"/>
      <c r="M39" s="61">
        <f t="shared" si="3"/>
        <v>1.1641532182693481E-10</v>
      </c>
      <c r="N39" s="61">
        <f t="shared" si="0"/>
        <v>0</v>
      </c>
      <c r="O39" s="61">
        <f t="shared" si="1"/>
        <v>1</v>
      </c>
      <c r="P39" s="61">
        <f t="shared" si="2"/>
        <v>1</v>
      </c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</row>
    <row r="40" spans="2:41" ht="19">
      <c r="B40" s="99"/>
      <c r="C40" s="100"/>
      <c r="D40" s="100"/>
      <c r="E40" s="100"/>
      <c r="F40" s="100"/>
      <c r="G40" s="100"/>
      <c r="H40" s="100"/>
      <c r="I40" s="84"/>
      <c r="J40" s="84"/>
      <c r="K40" s="61">
        <v>33</v>
      </c>
      <c r="L40" s="61"/>
      <c r="M40" s="61">
        <f t="shared" si="3"/>
        <v>5.8207660913467407E-11</v>
      </c>
      <c r="N40" s="61">
        <f t="shared" si="0"/>
        <v>0</v>
      </c>
      <c r="O40" s="61">
        <f t="shared" si="1"/>
        <v>1</v>
      </c>
      <c r="P40" s="61">
        <f t="shared" si="2"/>
        <v>1</v>
      </c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</row>
    <row r="41" spans="2:41">
      <c r="B41" s="90"/>
      <c r="C41" s="90"/>
      <c r="D41" s="90"/>
      <c r="E41" s="90"/>
      <c r="F41" s="97"/>
      <c r="G41" s="92"/>
      <c r="H41" s="88"/>
      <c r="I41" s="84"/>
      <c r="J41" s="85"/>
      <c r="K41" s="61">
        <v>34</v>
      </c>
      <c r="L41" s="61"/>
      <c r="M41" s="61">
        <f t="shared" si="3"/>
        <v>2.9103830456733704E-11</v>
      </c>
      <c r="N41" s="61">
        <f t="shared" si="0"/>
        <v>0</v>
      </c>
      <c r="O41" s="61">
        <f t="shared" si="1"/>
        <v>1</v>
      </c>
      <c r="P41" s="61">
        <f t="shared" si="2"/>
        <v>1</v>
      </c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</row>
    <row r="42" spans="2:41">
      <c r="B42" s="92"/>
      <c r="C42" s="92"/>
      <c r="D42" s="92"/>
      <c r="E42" s="92"/>
      <c r="F42" s="98"/>
      <c r="G42" s="92"/>
      <c r="H42" s="88"/>
      <c r="I42" s="84"/>
      <c r="J42" s="84"/>
      <c r="K42" s="61">
        <v>35</v>
      </c>
      <c r="L42" s="61"/>
      <c r="M42" s="61">
        <f t="shared" si="3"/>
        <v>1.4551915228366852E-11</v>
      </c>
      <c r="N42" s="61">
        <f t="shared" si="0"/>
        <v>0</v>
      </c>
      <c r="O42" s="61">
        <f t="shared" si="1"/>
        <v>1</v>
      </c>
      <c r="P42" s="61">
        <f t="shared" si="2"/>
        <v>1</v>
      </c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</row>
    <row r="43" spans="2:41">
      <c r="B43" s="90"/>
      <c r="C43" s="90"/>
      <c r="D43" s="90"/>
      <c r="E43" s="90"/>
      <c r="F43" s="97"/>
      <c r="G43" s="92"/>
      <c r="H43" s="88"/>
      <c r="I43" s="84"/>
      <c r="J43" s="84"/>
      <c r="K43" s="61">
        <v>36</v>
      </c>
      <c r="L43" s="61"/>
      <c r="M43" s="61">
        <f t="shared" si="3"/>
        <v>7.2759576141834259E-12</v>
      </c>
      <c r="N43" s="61">
        <f t="shared" si="0"/>
        <v>0</v>
      </c>
      <c r="O43" s="61">
        <f t="shared" si="1"/>
        <v>1</v>
      </c>
      <c r="P43" s="61">
        <f t="shared" si="2"/>
        <v>1</v>
      </c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</row>
    <row r="44" spans="2:41">
      <c r="B44" s="92"/>
      <c r="C44" s="92"/>
      <c r="D44" s="92"/>
      <c r="E44" s="92"/>
      <c r="F44" s="98"/>
      <c r="G44" s="92"/>
      <c r="H44" s="88"/>
      <c r="I44" s="84"/>
      <c r="J44" s="84"/>
      <c r="K44" s="61">
        <v>37</v>
      </c>
      <c r="L44" s="61"/>
      <c r="M44" s="61">
        <f t="shared" si="3"/>
        <v>3.637978807091713E-12</v>
      </c>
      <c r="N44" s="61">
        <f t="shared" si="0"/>
        <v>0</v>
      </c>
      <c r="O44" s="61">
        <f t="shared" si="1"/>
        <v>1</v>
      </c>
      <c r="P44" s="61">
        <f t="shared" si="2"/>
        <v>1</v>
      </c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</row>
    <row r="45" spans="2:41">
      <c r="B45" s="92"/>
      <c r="C45" s="92"/>
      <c r="D45" s="92"/>
      <c r="E45" s="92"/>
      <c r="F45" s="92"/>
      <c r="G45" s="92"/>
      <c r="H45" s="88"/>
      <c r="I45" s="84"/>
      <c r="J45" s="84"/>
      <c r="K45" s="61">
        <v>38</v>
      </c>
      <c r="L45" s="61"/>
      <c r="M45" s="61">
        <f t="shared" si="3"/>
        <v>1.8189894035458565E-12</v>
      </c>
      <c r="N45" s="61">
        <f t="shared" si="0"/>
        <v>0</v>
      </c>
      <c r="O45" s="61">
        <f t="shared" si="1"/>
        <v>1</v>
      </c>
      <c r="P45" s="61">
        <f t="shared" si="2"/>
        <v>1</v>
      </c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</row>
    <row r="46" spans="2:41">
      <c r="B46" s="84"/>
      <c r="C46" s="84"/>
      <c r="D46" s="84"/>
      <c r="E46" s="84"/>
      <c r="F46" s="84"/>
      <c r="G46" s="84"/>
      <c r="H46" s="84"/>
      <c r="I46" s="84"/>
      <c r="J46" s="84"/>
      <c r="K46" s="61">
        <v>39</v>
      </c>
      <c r="L46" s="61"/>
      <c r="M46" s="61">
        <f t="shared" si="3"/>
        <v>9.0949470177292824E-13</v>
      </c>
      <c r="N46" s="61">
        <f t="shared" si="0"/>
        <v>0</v>
      </c>
      <c r="O46" s="61">
        <f t="shared" si="1"/>
        <v>1</v>
      </c>
      <c r="P46" s="61">
        <f t="shared" si="2"/>
        <v>1</v>
      </c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2:41">
      <c r="B47" s="84"/>
      <c r="C47" s="84"/>
      <c r="D47" s="84"/>
      <c r="E47" s="84"/>
      <c r="F47" s="96"/>
      <c r="G47" s="84"/>
      <c r="H47" s="84"/>
      <c r="I47" s="84"/>
      <c r="J47" s="84"/>
      <c r="K47" s="61">
        <v>40</v>
      </c>
      <c r="L47" s="61"/>
      <c r="M47" s="61">
        <f t="shared" si="3"/>
        <v>4.5474735088646412E-13</v>
      </c>
      <c r="N47" s="61">
        <f t="shared" si="0"/>
        <v>0</v>
      </c>
      <c r="O47" s="61">
        <f t="shared" si="1"/>
        <v>1</v>
      </c>
      <c r="P47" s="61">
        <f t="shared" si="2"/>
        <v>1</v>
      </c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2:41">
      <c r="B48" s="84"/>
      <c r="C48" s="84"/>
      <c r="D48" s="84"/>
      <c r="E48" s="84"/>
      <c r="F48" s="84"/>
      <c r="G48" s="84"/>
      <c r="H48" s="84"/>
      <c r="I48" s="84"/>
      <c r="J48" s="84"/>
      <c r="K48" s="61"/>
      <c r="L48" s="61"/>
      <c r="M48" s="61"/>
      <c r="N48" s="61"/>
      <c r="O48" s="61">
        <f t="shared" si="1"/>
        <v>1</v>
      </c>
      <c r="P48" s="61">
        <f t="shared" si="2"/>
        <v>1</v>
      </c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  <row r="49" spans="2:41">
      <c r="B49" s="84"/>
      <c r="C49" s="84"/>
      <c r="D49" s="84"/>
      <c r="E49" s="84"/>
      <c r="F49" s="84"/>
      <c r="G49" s="84"/>
      <c r="H49" s="84"/>
      <c r="I49" s="84"/>
      <c r="J49" s="84"/>
      <c r="K49" s="61"/>
      <c r="L49" s="61"/>
      <c r="M49" s="61"/>
      <c r="N49" s="61"/>
      <c r="O49" s="61">
        <f t="shared" si="1"/>
        <v>1</v>
      </c>
      <c r="P49" s="61">
        <f t="shared" si="2"/>
        <v>1</v>
      </c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</row>
    <row r="50" spans="2:41">
      <c r="B50" s="84"/>
      <c r="C50" s="84"/>
      <c r="D50" s="84"/>
      <c r="E50" s="84"/>
      <c r="F50" s="84"/>
      <c r="G50" s="84"/>
      <c r="H50" s="84"/>
      <c r="I50" s="84"/>
      <c r="J50" s="84"/>
      <c r="K50" s="61"/>
      <c r="L50" s="61"/>
      <c r="M50" s="61"/>
      <c r="N50" s="61"/>
      <c r="O50" s="61">
        <f t="shared" si="1"/>
        <v>1</v>
      </c>
      <c r="P50" s="61">
        <f t="shared" si="2"/>
        <v>1</v>
      </c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</row>
    <row r="51" spans="2:41">
      <c r="B51" s="84"/>
      <c r="C51" s="84"/>
      <c r="D51" s="84"/>
      <c r="E51" s="84"/>
      <c r="F51" s="84"/>
      <c r="G51" s="84"/>
      <c r="H51" s="84"/>
      <c r="I51" s="84"/>
      <c r="J51" s="84"/>
      <c r="K51" s="61"/>
      <c r="L51" s="61"/>
      <c r="M51" s="61"/>
      <c r="N51" s="61"/>
      <c r="O51" s="61">
        <f t="shared" si="1"/>
        <v>1</v>
      </c>
      <c r="P51" s="61">
        <f t="shared" si="2"/>
        <v>1</v>
      </c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</row>
    <row r="52" spans="2:41">
      <c r="B52" s="84"/>
      <c r="C52" s="84"/>
      <c r="D52" s="84"/>
      <c r="E52" s="84"/>
      <c r="F52" s="84"/>
      <c r="G52" s="84"/>
      <c r="H52" s="84"/>
      <c r="I52" s="84"/>
      <c r="J52" s="85"/>
      <c r="K52" s="61"/>
      <c r="L52" s="61"/>
      <c r="M52" s="61"/>
      <c r="N52" s="61"/>
      <c r="O52" s="61">
        <f t="shared" si="1"/>
        <v>1</v>
      </c>
      <c r="P52" s="61">
        <f t="shared" si="2"/>
        <v>1</v>
      </c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</row>
    <row r="53" spans="2:41">
      <c r="B53" s="84"/>
      <c r="C53" s="84"/>
      <c r="D53" s="84"/>
      <c r="E53" s="84"/>
      <c r="F53" s="84"/>
      <c r="G53" s="84"/>
      <c r="H53" s="84"/>
      <c r="I53" s="84"/>
      <c r="J53" s="84"/>
      <c r="K53" s="61"/>
      <c r="L53" s="61"/>
      <c r="M53" s="61"/>
      <c r="N53" s="61"/>
      <c r="O53" s="61">
        <f t="shared" si="1"/>
        <v>1</v>
      </c>
      <c r="P53" s="61">
        <f t="shared" si="2"/>
        <v>1</v>
      </c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</row>
    <row r="54" spans="2:41">
      <c r="B54" s="84"/>
      <c r="C54" s="84"/>
      <c r="D54" s="84"/>
      <c r="E54" s="84"/>
      <c r="F54" s="84"/>
      <c r="G54" s="84"/>
      <c r="H54" s="84"/>
      <c r="I54" s="84"/>
      <c r="J54" s="84"/>
      <c r="K54" s="61"/>
      <c r="L54" s="61"/>
      <c r="M54" s="61"/>
      <c r="N54" s="61"/>
      <c r="O54" s="61">
        <f t="shared" si="1"/>
        <v>1</v>
      </c>
      <c r="P54" s="61">
        <f t="shared" si="2"/>
        <v>1</v>
      </c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</row>
    <row r="55" spans="2:41">
      <c r="B55" s="84"/>
      <c r="C55" s="84"/>
      <c r="D55" s="84"/>
      <c r="E55" s="84"/>
      <c r="F55" s="84"/>
      <c r="G55" s="84"/>
      <c r="H55" s="84"/>
      <c r="I55" s="84"/>
      <c r="J55" s="84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</row>
    <row r="56" spans="2:41">
      <c r="B56" s="84"/>
      <c r="C56" s="84"/>
      <c r="D56" s="84"/>
      <c r="E56" s="84"/>
      <c r="F56" s="84"/>
      <c r="G56" s="84"/>
      <c r="H56" s="84"/>
      <c r="I56" s="84"/>
      <c r="J56" s="84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</row>
    <row r="57" spans="2:41">
      <c r="B57" s="84"/>
      <c r="C57" s="84"/>
      <c r="D57" s="84"/>
      <c r="E57" s="84"/>
      <c r="F57" s="84"/>
      <c r="G57" s="84"/>
      <c r="H57" s="84"/>
      <c r="I57" s="84"/>
      <c r="J57" s="8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</row>
    <row r="58" spans="2:41">
      <c r="B58" s="84"/>
      <c r="C58" s="84"/>
      <c r="D58" s="84"/>
      <c r="E58" s="84"/>
      <c r="F58" s="84"/>
      <c r="G58" s="84"/>
      <c r="H58" s="84"/>
      <c r="I58" s="84"/>
      <c r="J58" s="84"/>
      <c r="AB58" s="64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</row>
    <row r="59" spans="2:41">
      <c r="B59" s="84"/>
      <c r="C59" s="84"/>
      <c r="D59" s="84"/>
      <c r="E59" s="84"/>
      <c r="F59" s="84"/>
      <c r="G59" s="84"/>
      <c r="H59" s="84"/>
      <c r="I59" s="84"/>
      <c r="J59" s="84"/>
      <c r="AB59" s="64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</row>
    <row r="60" spans="2:41">
      <c r="B60" s="84"/>
      <c r="C60" s="84"/>
      <c r="D60" s="84"/>
      <c r="E60" s="84"/>
      <c r="F60" s="84"/>
      <c r="G60" s="84"/>
      <c r="H60" s="84"/>
      <c r="I60" s="84"/>
      <c r="J60" s="84"/>
      <c r="AB60" s="61"/>
      <c r="AC60" s="61"/>
      <c r="AD60" s="61"/>
      <c r="AE60" s="61"/>
      <c r="AF60" s="64"/>
      <c r="AG60" s="61"/>
      <c r="AH60" s="68"/>
      <c r="AI60" s="61"/>
      <c r="AJ60" s="61"/>
      <c r="AK60" s="61"/>
      <c r="AL60" s="61"/>
      <c r="AM60" s="64"/>
      <c r="AN60" s="61"/>
      <c r="AO60" s="64"/>
    </row>
    <row r="61" spans="2:41">
      <c r="B61" s="84"/>
      <c r="C61" s="84"/>
      <c r="D61" s="84"/>
      <c r="E61" s="84"/>
      <c r="F61" s="84"/>
      <c r="G61" s="84"/>
      <c r="H61" s="84"/>
      <c r="I61" s="84"/>
      <c r="J61" s="84"/>
      <c r="AB61" s="61"/>
      <c r="AC61" s="61"/>
      <c r="AD61" s="61"/>
      <c r="AE61" s="61"/>
      <c r="AF61" s="61"/>
      <c r="AG61" s="61"/>
      <c r="AH61" s="82"/>
      <c r="AI61" s="61"/>
      <c r="AJ61" s="61"/>
      <c r="AK61" s="61"/>
      <c r="AL61" s="61"/>
      <c r="AM61" s="61"/>
      <c r="AN61" s="61"/>
      <c r="AO61" s="61"/>
    </row>
    <row r="62" spans="2:41">
      <c r="B62" s="84"/>
      <c r="C62" s="84"/>
      <c r="D62" s="84"/>
      <c r="E62" s="84"/>
      <c r="F62" s="84"/>
      <c r="G62" s="84"/>
      <c r="H62" s="84"/>
      <c r="I62" s="84"/>
      <c r="J62" s="84"/>
      <c r="AB62" s="64"/>
      <c r="AC62" s="61"/>
      <c r="AD62" s="61"/>
      <c r="AE62" s="61"/>
      <c r="AF62" s="61"/>
      <c r="AG62" s="61"/>
      <c r="AH62" s="61"/>
      <c r="AI62" s="76"/>
      <c r="AJ62" s="76"/>
      <c r="AK62" s="61"/>
      <c r="AL62" s="61"/>
      <c r="AM62" s="61"/>
      <c r="AN62" s="61"/>
      <c r="AO62" s="61"/>
    </row>
    <row r="63" spans="2:41">
      <c r="B63" s="84"/>
      <c r="C63" s="84"/>
      <c r="D63" s="84"/>
      <c r="E63" s="84"/>
      <c r="F63" s="84"/>
      <c r="G63" s="84"/>
      <c r="H63" s="84"/>
      <c r="I63" s="84"/>
      <c r="J63" s="84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</row>
    <row r="64" spans="2:41">
      <c r="B64" s="84"/>
      <c r="C64" s="84"/>
      <c r="D64" s="84"/>
      <c r="E64" s="84"/>
      <c r="F64" s="84"/>
      <c r="G64" s="84"/>
      <c r="H64" s="84"/>
      <c r="I64" s="84"/>
      <c r="J64" s="84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</row>
    <row r="65" spans="2:41">
      <c r="B65" s="84"/>
      <c r="C65" s="84"/>
      <c r="D65" s="84"/>
      <c r="E65" s="84"/>
      <c r="F65" s="84"/>
      <c r="G65" s="84"/>
      <c r="H65" s="84"/>
      <c r="I65" s="84"/>
      <c r="J65" s="84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</row>
    <row r="66" spans="2:41">
      <c r="B66" s="84"/>
      <c r="C66" s="84"/>
      <c r="D66" s="84"/>
      <c r="E66" s="84"/>
      <c r="F66" s="84"/>
      <c r="G66" s="84"/>
      <c r="H66" s="84"/>
      <c r="I66" s="84"/>
      <c r="J66" s="84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</row>
    <row r="67" spans="2:41">
      <c r="B67" s="84"/>
      <c r="C67" s="84"/>
      <c r="D67" s="84"/>
      <c r="E67" s="84"/>
      <c r="F67" s="84"/>
      <c r="G67" s="84"/>
      <c r="H67" s="84"/>
      <c r="I67" s="84"/>
      <c r="J67" s="84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</row>
    <row r="68" spans="2:41">
      <c r="B68" s="84"/>
      <c r="C68" s="84"/>
      <c r="D68" s="84"/>
      <c r="E68" s="84"/>
      <c r="F68" s="84"/>
      <c r="G68" s="84"/>
      <c r="H68" s="84"/>
      <c r="I68" s="84"/>
      <c r="J68" s="84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</row>
    <row r="69" spans="2:41">
      <c r="B69" s="84"/>
      <c r="C69" s="84"/>
      <c r="D69" s="84"/>
      <c r="E69" s="84"/>
      <c r="F69" s="84"/>
      <c r="G69" s="84"/>
      <c r="H69" s="84"/>
      <c r="I69" s="84"/>
      <c r="J69" s="84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</row>
    <row r="70" spans="2:41">
      <c r="B70" s="84"/>
      <c r="C70" s="84"/>
      <c r="D70" s="84"/>
      <c r="E70" s="84"/>
      <c r="F70" s="84"/>
      <c r="G70" s="84"/>
      <c r="H70" s="84"/>
      <c r="I70" s="84"/>
      <c r="J70" s="84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</row>
    <row r="71" spans="2:41">
      <c r="B71" s="84"/>
      <c r="C71" s="84"/>
      <c r="D71" s="84"/>
      <c r="E71" s="84"/>
      <c r="F71" s="84"/>
      <c r="G71" s="84"/>
      <c r="H71" s="84"/>
      <c r="I71" s="84"/>
      <c r="J71" s="84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</row>
    <row r="72" spans="2:41">
      <c r="B72" s="84"/>
      <c r="C72" s="84"/>
      <c r="D72" s="84"/>
      <c r="E72" s="84"/>
      <c r="F72" s="84"/>
      <c r="G72" s="84"/>
      <c r="H72" s="84"/>
      <c r="I72" s="84"/>
      <c r="J72" s="84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</row>
    <row r="73" spans="2:41">
      <c r="B73" s="84"/>
      <c r="C73" s="84"/>
      <c r="D73" s="84"/>
      <c r="E73" s="84"/>
      <c r="F73" s="84"/>
      <c r="G73" s="84"/>
      <c r="H73" s="84"/>
      <c r="I73" s="84"/>
      <c r="J73" s="84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</row>
    <row r="74" spans="2:41">
      <c r="B74" s="84"/>
      <c r="C74" s="84"/>
      <c r="D74" s="84"/>
      <c r="E74" s="84"/>
      <c r="F74" s="84"/>
      <c r="G74" s="84"/>
      <c r="H74" s="84"/>
      <c r="I74" s="84"/>
      <c r="J74" s="85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</row>
    <row r="75" spans="2:41">
      <c r="B75" s="61"/>
      <c r="C75" s="61"/>
      <c r="D75" s="61"/>
      <c r="E75" s="61"/>
      <c r="F75" s="83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</row>
    <row r="76" spans="2:41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</row>
    <row r="77" spans="2:41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</row>
    <row r="78" spans="2:41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4"/>
      <c r="N78" s="61"/>
      <c r="O78" s="61"/>
      <c r="P78" s="64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</row>
    <row r="79" spans="2:41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4"/>
      <c r="N79" s="61"/>
      <c r="O79" s="61"/>
      <c r="P79" s="61"/>
      <c r="Q79" s="61"/>
      <c r="R79" s="61"/>
      <c r="S79" s="61"/>
      <c r="T79" s="64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</row>
    <row r="80" spans="2:41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4"/>
      <c r="X80" s="61"/>
      <c r="Y80" s="68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</row>
    <row r="81" spans="2:41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4"/>
      <c r="Q81" s="64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</row>
    <row r="82" spans="2:41">
      <c r="B82" s="61"/>
      <c r="C82" s="61"/>
      <c r="D82" s="61"/>
      <c r="E82" s="61"/>
      <c r="F82" s="61"/>
      <c r="G82" s="61"/>
      <c r="H82" s="61"/>
      <c r="I82" s="61"/>
      <c r="J82" s="61"/>
      <c r="K82" s="64"/>
      <c r="L82" s="61"/>
      <c r="M82" s="6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</row>
    <row r="83" spans="2:41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76"/>
      <c r="N83" s="61"/>
      <c r="O83" s="76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</row>
    <row r="84" spans="2:41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</row>
    <row r="85" spans="2:41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</row>
    <row r="86" spans="2:41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</row>
    <row r="87" spans="2:41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</row>
    <row r="88" spans="2:41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</row>
    <row r="89" spans="2:41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</row>
    <row r="90" spans="2:41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</row>
    <row r="91" spans="2:4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</row>
    <row r="92" spans="2:4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</row>
    <row r="93" spans="2:4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</row>
    <row r="94" spans="2:4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</row>
    <row r="95" spans="2:41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</row>
    <row r="96" spans="2:41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</row>
    <row r="97" spans="2:41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</row>
    <row r="98" spans="2:41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</row>
    <row r="99" spans="2:41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</row>
    <row r="100" spans="2:41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</row>
    <row r="101" spans="2:41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</row>
    <row r="102" spans="2:41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</row>
    <row r="103" spans="2:41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</row>
    <row r="104" spans="2:41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</row>
    <row r="105" spans="2:41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</row>
    <row r="106" spans="2:41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</row>
    <row r="107" spans="2:41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</row>
    <row r="108" spans="2:41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</row>
    <row r="109" spans="2:41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</row>
    <row r="110" spans="2:41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</row>
    <row r="111" spans="2:41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</row>
    <row r="112" spans="2:41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4"/>
      <c r="AC112" s="61"/>
      <c r="AD112" s="61"/>
      <c r="AE112" s="64"/>
      <c r="AF112" s="61"/>
      <c r="AG112" s="61"/>
      <c r="AH112" s="61"/>
      <c r="AI112" s="64"/>
      <c r="AJ112" s="61"/>
      <c r="AK112" s="61"/>
      <c r="AL112" s="61"/>
      <c r="AM112" s="61"/>
      <c r="AN112" s="61"/>
      <c r="AO112" s="61"/>
    </row>
    <row r="113" spans="2:41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4"/>
      <c r="AC113" s="61"/>
      <c r="AD113" s="61"/>
      <c r="AE113" s="61"/>
      <c r="AF113" s="61"/>
      <c r="AG113" s="61"/>
      <c r="AH113" s="61"/>
      <c r="AI113" s="64"/>
      <c r="AJ113" s="61"/>
      <c r="AK113" s="61"/>
      <c r="AL113" s="61"/>
      <c r="AM113" s="61"/>
      <c r="AN113" s="61"/>
      <c r="AO113" s="61"/>
    </row>
    <row r="114" spans="2:41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4"/>
      <c r="AG114" s="61"/>
      <c r="AH114" s="68"/>
      <c r="AI114" s="61"/>
      <c r="AJ114" s="61"/>
      <c r="AK114" s="61"/>
      <c r="AL114" s="61"/>
      <c r="AM114" s="61"/>
      <c r="AN114" s="61"/>
      <c r="AO114" s="61"/>
    </row>
    <row r="115" spans="2:41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</row>
    <row r="116" spans="2:41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4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</row>
    <row r="117" spans="2:41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76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</row>
    <row r="118" spans="2:41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</row>
    <row r="119" spans="2:41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</row>
    <row r="120" spans="2:41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</row>
    <row r="121" spans="2:41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</row>
    <row r="122" spans="2:41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</row>
    <row r="123" spans="2:41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</row>
    <row r="124" spans="2:41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</row>
    <row r="125" spans="2:41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</row>
    <row r="126" spans="2:41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</row>
    <row r="127" spans="2:41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</row>
    <row r="128" spans="2:41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</row>
    <row r="129" spans="2:41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</row>
    <row r="130" spans="2:41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</row>
    <row r="131" spans="2:41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</row>
    <row r="132" spans="2:41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</row>
    <row r="133" spans="2:41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</row>
    <row r="134" spans="2:41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</row>
    <row r="135" spans="2:41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</row>
    <row r="136" spans="2:41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</row>
    <row r="137" spans="2:41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</row>
    <row r="138" spans="2:41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</row>
    <row r="139" spans="2:41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</row>
    <row r="140" spans="2:41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</row>
    <row r="141" spans="2:41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</row>
    <row r="142" spans="2:41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</row>
    <row r="143" spans="2:41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</row>
    <row r="144" spans="2:41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</row>
    <row r="145" spans="2:41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</row>
    <row r="146" spans="2:41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</row>
    <row r="147" spans="2:41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</row>
    <row r="148" spans="2:41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</row>
    <row r="149" spans="2:41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</row>
    <row r="150" spans="2:41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</row>
    <row r="151" spans="2:41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</row>
    <row r="152" spans="2:4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</row>
    <row r="153" spans="2:41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</row>
    <row r="154" spans="2:41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</row>
    <row r="155" spans="2:41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</row>
    <row r="156" spans="2:41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</row>
    <row r="157" spans="2:41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</row>
    <row r="158" spans="2:41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</row>
    <row r="159" spans="2:41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</row>
    <row r="160" spans="2:41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</row>
    <row r="161" spans="2:41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</row>
    <row r="162" spans="2:41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</row>
    <row r="163" spans="2:41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</row>
    <row r="164" spans="2:41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</row>
    <row r="165" spans="2:41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</row>
    <row r="166" spans="2:41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</row>
    <row r="167" spans="2:41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</row>
    <row r="168" spans="2:41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</row>
    <row r="169" spans="2:41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</row>
    <row r="170" spans="2:41"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</row>
    <row r="171" spans="2:41"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</row>
    <row r="172" spans="2:41"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</row>
    <row r="173" spans="2:41"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</row>
    <row r="174" spans="2:41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</row>
    <row r="175" spans="2:41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</row>
    <row r="176" spans="2:41"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</row>
    <row r="177" spans="2:41"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</row>
    <row r="178" spans="2:41"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</row>
    <row r="179" spans="2:41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</row>
    <row r="180" spans="2:41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</row>
    <row r="181" spans="2:41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</row>
    <row r="182" spans="2:41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</row>
    <row r="183" spans="2:41"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</row>
    <row r="184" spans="2:41"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</row>
    <row r="185" spans="2:41"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</row>
    <row r="186" spans="2:41"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</row>
    <row r="187" spans="2:41"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</row>
  </sheetData>
  <printOptions gridLines="1"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91B9-8490-6C4F-A5C5-C2D6BC55ED1D}">
  <dimension ref="B2:C6"/>
  <sheetViews>
    <sheetView zoomScale="150" zoomScaleNormal="150" workbookViewId="0">
      <selection activeCell="C8" sqref="C8"/>
    </sheetView>
  </sheetViews>
  <sheetFormatPr baseColWidth="10" defaultRowHeight="16"/>
  <cols>
    <col min="1" max="1" width="3.140625" customWidth="1"/>
    <col min="2" max="2" width="14.140625" customWidth="1"/>
  </cols>
  <sheetData>
    <row r="2" spans="2:3">
      <c r="B2" s="113" t="s">
        <v>90</v>
      </c>
      <c r="C2" s="113"/>
    </row>
    <row r="3" spans="2:3">
      <c r="B3" s="113" t="s">
        <v>91</v>
      </c>
      <c r="C3" s="113"/>
    </row>
    <row r="4" spans="2:3">
      <c r="B4" s="113" t="s">
        <v>92</v>
      </c>
      <c r="C4" s="113"/>
    </row>
    <row r="5" spans="2:3">
      <c r="B5" s="114" t="s">
        <v>39</v>
      </c>
      <c r="C5" s="114"/>
    </row>
    <row r="6" spans="2:3" ht="51">
      <c r="B6" s="115" t="s">
        <v>93</v>
      </c>
      <c r="C6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CE62-6FAA-9E4D-A9E5-CFEA9988E4C4}">
  <dimension ref="A1:AO187"/>
  <sheetViews>
    <sheetView zoomScaleNormal="100" zoomScalePageLayoutView="125" workbookViewId="0">
      <selection activeCell="E23" sqref="E23"/>
    </sheetView>
  </sheetViews>
  <sheetFormatPr baseColWidth="10" defaultColWidth="8.7109375" defaultRowHeight="16"/>
  <cols>
    <col min="1" max="1" width="4.42578125" style="30" customWidth="1"/>
    <col min="2" max="2" width="10.85546875" style="30" customWidth="1"/>
    <col min="3" max="3" width="8.7109375" style="30" customWidth="1"/>
    <col min="4" max="4" width="12" style="30" bestFit="1" customWidth="1"/>
    <col min="5" max="5" width="8.7109375" style="30" customWidth="1"/>
    <col min="6" max="6" width="10.140625" style="30" customWidth="1"/>
    <col min="7" max="7" width="12.28515625" style="30" customWidth="1"/>
    <col min="8" max="8" width="11.42578125" style="30" customWidth="1"/>
    <col min="9" max="1999" width="8.7109375" style="30"/>
    <col min="2000" max="2000" width="2.28515625" style="30" customWidth="1"/>
    <col min="2001" max="16384" width="8.7109375" style="30"/>
  </cols>
  <sheetData>
    <row r="1" spans="2:41" ht="17" thickBot="1">
      <c r="B1" s="60" t="s">
        <v>11</v>
      </c>
      <c r="C1" s="61"/>
      <c r="D1" s="61"/>
      <c r="E1" s="61"/>
      <c r="F1" s="62"/>
      <c r="G1" s="63"/>
      <c r="H1" s="62"/>
      <c r="I1" s="62"/>
      <c r="J1" s="62"/>
      <c r="K1" s="64" t="s">
        <v>12</v>
      </c>
      <c r="L1" s="61">
        <f>E2/E3</f>
        <v>2.8125</v>
      </c>
      <c r="M1" s="61"/>
      <c r="N1" s="64" t="s">
        <v>13</v>
      </c>
      <c r="O1" s="61">
        <f>E4-1</f>
        <v>3</v>
      </c>
      <c r="P1" s="61"/>
      <c r="Q1" s="61"/>
      <c r="R1" s="64" t="s">
        <v>14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2" spans="2:41" ht="17" thickBot="1">
      <c r="B2" s="61"/>
      <c r="C2" s="65" t="s">
        <v>15</v>
      </c>
      <c r="D2" s="61"/>
      <c r="E2" s="66">
        <f>45</f>
        <v>45</v>
      </c>
      <c r="F2" s="62" t="str">
        <f>"per "&amp;units</f>
        <v>per hour</v>
      </c>
      <c r="G2" s="67" t="s">
        <v>16</v>
      </c>
      <c r="H2" s="62"/>
      <c r="I2" s="62"/>
      <c r="J2" s="62"/>
      <c r="K2" s="64" t="s">
        <v>17</v>
      </c>
      <c r="L2" s="61">
        <f>L1/E4</f>
        <v>0.703125</v>
      </c>
      <c r="M2" s="61"/>
      <c r="N2" s="61"/>
      <c r="O2" s="61"/>
      <c r="P2" s="61"/>
      <c r="Q2" s="61"/>
      <c r="R2" s="64" t="s">
        <v>18</v>
      </c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2:41" ht="17" thickBot="1">
      <c r="B3" s="61"/>
      <c r="C3" s="65" t="s">
        <v>19</v>
      </c>
      <c r="D3" s="61"/>
      <c r="E3" s="66">
        <f>60/3.75</f>
        <v>16</v>
      </c>
      <c r="F3" s="62" t="str">
        <f>"per "&amp;units</f>
        <v>per hour</v>
      </c>
      <c r="G3" s="67" t="s">
        <v>20</v>
      </c>
      <c r="H3" s="62"/>
      <c r="I3" s="62"/>
      <c r="J3" s="62"/>
      <c r="K3" s="61"/>
      <c r="L3" s="61">
        <f>(L1^E4)/(Q3*(1-L2))</f>
        <v>8.7818346525493425</v>
      </c>
      <c r="M3" s="61"/>
      <c r="N3" s="61"/>
      <c r="O3" s="64" t="s">
        <v>21</v>
      </c>
      <c r="P3" s="61"/>
      <c r="Q3" s="68">
        <f>P54</f>
        <v>24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</row>
    <row r="4" spans="2:41" ht="17" thickBot="1">
      <c r="B4" s="61"/>
      <c r="C4" s="65" t="s">
        <v>22</v>
      </c>
      <c r="D4" s="61"/>
      <c r="E4" s="69">
        <v>4</v>
      </c>
      <c r="F4" s="70" t="s">
        <v>23</v>
      </c>
      <c r="G4" s="71"/>
      <c r="H4" s="71"/>
      <c r="I4" s="71"/>
      <c r="J4" s="7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</row>
    <row r="5" spans="2:41" ht="17" thickBot="1">
      <c r="B5" s="72" t="str">
        <f>IF(F6&lt;1,R2,R1)</f>
        <v xml:space="preserve"> </v>
      </c>
      <c r="C5" s="73" t="s">
        <v>35</v>
      </c>
      <c r="D5" s="61"/>
      <c r="E5" s="74" t="s">
        <v>34</v>
      </c>
      <c r="F5" s="62"/>
      <c r="G5" s="71"/>
      <c r="H5" s="71"/>
      <c r="I5" s="71"/>
      <c r="J5" s="71"/>
      <c r="K5" s="64" t="s">
        <v>24</v>
      </c>
      <c r="L5" s="61">
        <f>1/(SUM(L7:L27)+L3)</f>
        <v>4.9364923907582854E-2</v>
      </c>
      <c r="M5" s="61"/>
      <c r="N5" s="61">
        <f>1-SUM(N7:N47)</f>
        <v>0.4335145993920726</v>
      </c>
      <c r="O5" s="61">
        <f>E4</f>
        <v>4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</row>
    <row r="6" spans="2:41">
      <c r="B6" s="64" t="s">
        <v>25</v>
      </c>
      <c r="C6" s="61"/>
      <c r="D6" s="61"/>
      <c r="E6" s="61"/>
      <c r="F6" s="75">
        <f>E2/(E3*E4)</f>
        <v>0.703125</v>
      </c>
      <c r="G6" s="71"/>
      <c r="H6" s="71"/>
      <c r="I6" s="71"/>
      <c r="J6" s="71"/>
      <c r="K6" s="61"/>
      <c r="L6" s="61"/>
      <c r="M6" s="76" t="s">
        <v>26</v>
      </c>
      <c r="N6" s="61"/>
      <c r="O6" s="61">
        <f>IF(+O5&lt;=1,1,+O5-1)</f>
        <v>3</v>
      </c>
      <c r="P6" s="61">
        <f>IF(O5=0,1,+O6*O5)</f>
        <v>12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</row>
    <row r="7" spans="2:41">
      <c r="B7" s="64" t="s">
        <v>27</v>
      </c>
      <c r="C7" s="61"/>
      <c r="D7" s="61"/>
      <c r="E7" s="61"/>
      <c r="F7" s="77">
        <f>L5</f>
        <v>4.9364923907582854E-2</v>
      </c>
      <c r="G7" s="71"/>
      <c r="H7" s="71"/>
      <c r="I7" s="71"/>
      <c r="J7" s="71"/>
      <c r="K7" s="61">
        <v>0</v>
      </c>
      <c r="L7" s="61">
        <v>1</v>
      </c>
      <c r="M7" s="61">
        <f>L5</f>
        <v>4.9364923907582854E-2</v>
      </c>
      <c r="N7" s="61">
        <f t="shared" ref="N7:N47" si="0">IF(K7&lt;$E$4,M7,0)</f>
        <v>4.9364923907582854E-2</v>
      </c>
      <c r="O7" s="61">
        <f t="shared" ref="O7:O54" si="1">IF(+O6=1,1,+O6-1)</f>
        <v>2</v>
      </c>
      <c r="P7" s="61">
        <f t="shared" ref="P7:P54" si="2">P6*O7</f>
        <v>24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</row>
    <row r="8" spans="2:41">
      <c r="B8" s="64" t="s">
        <v>28</v>
      </c>
      <c r="C8" s="61"/>
      <c r="D8" s="61"/>
      <c r="E8" s="61"/>
      <c r="F8" s="77">
        <f>F7*(L1^(E4+1))/((Q3/E4)*(E4-L1)^2)</f>
        <v>1.02674510382333</v>
      </c>
      <c r="G8" s="71"/>
      <c r="H8" s="71"/>
      <c r="I8" s="71"/>
      <c r="J8" s="71"/>
      <c r="K8" s="61">
        <v>1</v>
      </c>
      <c r="L8" s="61">
        <f>IF(K8&gt;$O$1,0,+L1)</f>
        <v>2.8125</v>
      </c>
      <c r="M8" s="61">
        <f t="shared" ref="M8:M47" si="3">IF(K8&gt;$E$4,+$L$1*M7/$E$4,+$L$1*M7/K8)</f>
        <v>0.13883884849007677</v>
      </c>
      <c r="N8" s="61">
        <f t="shared" si="0"/>
        <v>0.13883884849007677</v>
      </c>
      <c r="O8" s="61">
        <f t="shared" si="1"/>
        <v>1</v>
      </c>
      <c r="P8" s="61">
        <f t="shared" si="2"/>
        <v>24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</row>
    <row r="9" spans="2:41">
      <c r="B9" s="64" t="s">
        <v>29</v>
      </c>
      <c r="C9" s="61"/>
      <c r="D9" s="61"/>
      <c r="E9" s="61"/>
      <c r="F9" s="77">
        <f>F8+F6*E4</f>
        <v>3.83924510382333</v>
      </c>
      <c r="G9" s="71"/>
      <c r="H9" s="117" t="s">
        <v>94</v>
      </c>
      <c r="I9" s="71"/>
      <c r="J9" s="71"/>
      <c r="K9" s="61">
        <v>2</v>
      </c>
      <c r="L9" s="61">
        <f t="shared" ref="L9:L27" si="4">IF(K9&gt;$O$1,0,+L8*$L$1/K9)</f>
        <v>3.955078125</v>
      </c>
      <c r="M9" s="61">
        <f t="shared" si="3"/>
        <v>0.19524213068917046</v>
      </c>
      <c r="N9" s="61">
        <f t="shared" si="0"/>
        <v>0.19524213068917046</v>
      </c>
      <c r="O9" s="61">
        <f t="shared" si="1"/>
        <v>1</v>
      </c>
      <c r="P9" s="61">
        <f t="shared" si="2"/>
        <v>24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</row>
    <row r="10" spans="2:41">
      <c r="B10" s="64" t="s">
        <v>30</v>
      </c>
      <c r="C10" s="61"/>
      <c r="D10" s="61"/>
      <c r="E10" s="61"/>
      <c r="F10" s="77">
        <f>F8/E2</f>
        <v>2.2816557862740665E-2</v>
      </c>
      <c r="G10" s="71" t="str">
        <f>units&amp;"s"</f>
        <v>hours</v>
      </c>
      <c r="H10" s="118">
        <f>F10*60</f>
        <v>1.3689934717644399</v>
      </c>
      <c r="I10" s="71"/>
      <c r="J10" s="71"/>
      <c r="K10" s="61">
        <v>3</v>
      </c>
      <c r="L10" s="61">
        <f t="shared" si="4"/>
        <v>3.7078857421875</v>
      </c>
      <c r="M10" s="61">
        <f t="shared" si="3"/>
        <v>0.1830394975210973</v>
      </c>
      <c r="N10" s="61">
        <f t="shared" si="0"/>
        <v>0.1830394975210973</v>
      </c>
      <c r="O10" s="61">
        <f t="shared" si="1"/>
        <v>1</v>
      </c>
      <c r="P10" s="61">
        <f t="shared" si="2"/>
        <v>24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</row>
    <row r="11" spans="2:41">
      <c r="B11" s="64" t="s">
        <v>31</v>
      </c>
      <c r="C11" s="61"/>
      <c r="D11" s="61"/>
      <c r="E11" s="61"/>
      <c r="F11" s="77">
        <f>F10+1/E3</f>
        <v>8.5316557862740672E-2</v>
      </c>
      <c r="G11" s="71" t="str">
        <f>units&amp;"s"</f>
        <v>hours</v>
      </c>
      <c r="H11" s="118">
        <f>F11*60</f>
        <v>5.1189934717644405</v>
      </c>
      <c r="I11" s="71"/>
      <c r="J11" s="71"/>
      <c r="K11" s="61">
        <v>4</v>
      </c>
      <c r="L11" s="61">
        <f t="shared" si="4"/>
        <v>0</v>
      </c>
      <c r="M11" s="61">
        <f t="shared" si="3"/>
        <v>0.12869964669452155</v>
      </c>
      <c r="N11" s="61">
        <f t="shared" si="0"/>
        <v>0</v>
      </c>
      <c r="O11" s="61">
        <f t="shared" si="1"/>
        <v>1</v>
      </c>
      <c r="P11" s="61">
        <f t="shared" si="2"/>
        <v>24</v>
      </c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</row>
    <row r="12" spans="2:41">
      <c r="B12" s="64" t="s">
        <v>32</v>
      </c>
      <c r="C12" s="61"/>
      <c r="D12" s="61"/>
      <c r="E12" s="61"/>
      <c r="F12" s="77">
        <f>N5</f>
        <v>0.4335145993920726</v>
      </c>
      <c r="G12" s="71"/>
      <c r="H12" s="71"/>
      <c r="I12" s="71"/>
      <c r="J12" s="71"/>
      <c r="K12" s="61">
        <v>5</v>
      </c>
      <c r="L12" s="61">
        <f t="shared" si="4"/>
        <v>0</v>
      </c>
      <c r="M12" s="61">
        <f t="shared" si="3"/>
        <v>9.0491939082085471E-2</v>
      </c>
      <c r="N12" s="61">
        <f t="shared" si="0"/>
        <v>0</v>
      </c>
      <c r="O12" s="61">
        <f t="shared" si="1"/>
        <v>1</v>
      </c>
      <c r="P12" s="61">
        <f t="shared" si="2"/>
        <v>24</v>
      </c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</row>
    <row r="13" spans="2:41">
      <c r="B13" s="61"/>
      <c r="C13" s="61"/>
      <c r="D13" s="61"/>
      <c r="E13" s="61"/>
      <c r="F13" s="61"/>
      <c r="G13" s="71"/>
      <c r="H13" s="71"/>
      <c r="I13" s="71"/>
      <c r="J13" s="71"/>
      <c r="K13" s="61">
        <v>6</v>
      </c>
      <c r="L13" s="61">
        <f t="shared" si="4"/>
        <v>0</v>
      </c>
      <c r="M13" s="61">
        <f t="shared" si="3"/>
        <v>6.3627144667091351E-2</v>
      </c>
      <c r="N13" s="61">
        <f t="shared" si="0"/>
        <v>0</v>
      </c>
      <c r="O13" s="61">
        <f t="shared" si="1"/>
        <v>1</v>
      </c>
      <c r="P13" s="61">
        <f t="shared" si="2"/>
        <v>24</v>
      </c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</row>
    <row r="14" spans="2:41">
      <c r="B14" s="61"/>
      <c r="C14" s="61"/>
      <c r="D14" s="61"/>
      <c r="E14" s="61"/>
      <c r="F14" s="61"/>
      <c r="G14" s="71"/>
      <c r="H14" s="71"/>
      <c r="I14" s="71"/>
      <c r="J14" s="71"/>
      <c r="K14" s="61">
        <v>7</v>
      </c>
      <c r="L14" s="61">
        <f t="shared" si="4"/>
        <v>0</v>
      </c>
      <c r="M14" s="61">
        <f t="shared" si="3"/>
        <v>4.4737836094048605E-2</v>
      </c>
      <c r="N14" s="61">
        <f t="shared" si="0"/>
        <v>0</v>
      </c>
      <c r="O14" s="61">
        <f t="shared" si="1"/>
        <v>1</v>
      </c>
      <c r="P14" s="61">
        <f t="shared" si="2"/>
        <v>24</v>
      </c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</row>
    <row r="15" spans="2:41">
      <c r="B15" s="61"/>
      <c r="C15" s="61"/>
      <c r="D15" s="61"/>
      <c r="E15" s="61"/>
      <c r="F15" s="61"/>
      <c r="G15" s="71"/>
      <c r="H15" s="71"/>
      <c r="I15" s="71"/>
      <c r="J15" s="71"/>
      <c r="K15" s="61">
        <v>8</v>
      </c>
      <c r="L15" s="61">
        <f t="shared" si="4"/>
        <v>0</v>
      </c>
      <c r="M15" s="61">
        <f t="shared" si="3"/>
        <v>3.1456291003627929E-2</v>
      </c>
      <c r="N15" s="61">
        <f t="shared" si="0"/>
        <v>0</v>
      </c>
      <c r="O15" s="61">
        <f t="shared" si="1"/>
        <v>1</v>
      </c>
      <c r="P15" s="61">
        <f t="shared" si="2"/>
        <v>24</v>
      </c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</row>
    <row r="16" spans="2:41">
      <c r="B16" s="61"/>
      <c r="C16" s="61"/>
      <c r="D16" s="61"/>
      <c r="E16" s="61"/>
      <c r="F16" s="61"/>
      <c r="G16" s="71"/>
      <c r="H16" s="71"/>
      <c r="I16" s="71"/>
      <c r="J16" s="71"/>
      <c r="K16" s="61">
        <v>9</v>
      </c>
      <c r="L16" s="61">
        <f t="shared" si="4"/>
        <v>0</v>
      </c>
      <c r="M16" s="61">
        <f t="shared" si="3"/>
        <v>2.2117704611925887E-2</v>
      </c>
      <c r="N16" s="61">
        <f t="shared" si="0"/>
        <v>0</v>
      </c>
      <c r="O16" s="61">
        <f t="shared" si="1"/>
        <v>1</v>
      </c>
      <c r="P16" s="61">
        <f t="shared" si="2"/>
        <v>24</v>
      </c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</row>
    <row r="17" spans="2:41">
      <c r="B17" s="61"/>
      <c r="C17" s="61"/>
      <c r="D17" s="61"/>
      <c r="E17" s="61"/>
      <c r="F17" s="61"/>
      <c r="G17" s="71"/>
      <c r="H17" s="71"/>
      <c r="I17" s="71"/>
      <c r="J17" s="71"/>
      <c r="K17" s="61">
        <v>10</v>
      </c>
      <c r="L17" s="61">
        <f t="shared" si="4"/>
        <v>0</v>
      </c>
      <c r="M17" s="61">
        <f t="shared" si="3"/>
        <v>1.5551511055260389E-2</v>
      </c>
      <c r="N17" s="61">
        <f t="shared" si="0"/>
        <v>0</v>
      </c>
      <c r="O17" s="61">
        <f t="shared" si="1"/>
        <v>1</v>
      </c>
      <c r="P17" s="61">
        <f t="shared" si="2"/>
        <v>24</v>
      </c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</row>
    <row r="18" spans="2:41">
      <c r="B18" s="62"/>
      <c r="C18" s="62"/>
      <c r="D18" s="62"/>
      <c r="E18" s="62"/>
      <c r="F18" s="62"/>
      <c r="G18" s="71"/>
      <c r="H18" s="71"/>
      <c r="I18" s="71"/>
      <c r="J18" s="71"/>
      <c r="K18" s="61">
        <v>11</v>
      </c>
      <c r="L18" s="61">
        <f t="shared" si="4"/>
        <v>0</v>
      </c>
      <c r="M18" s="61">
        <f t="shared" si="3"/>
        <v>1.093465621072996E-2</v>
      </c>
      <c r="N18" s="61">
        <f t="shared" si="0"/>
        <v>0</v>
      </c>
      <c r="O18" s="61">
        <f t="shared" si="1"/>
        <v>1</v>
      </c>
      <c r="P18" s="61">
        <f t="shared" si="2"/>
        <v>24</v>
      </c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</row>
    <row r="19" spans="2:41">
      <c r="B19" s="63"/>
      <c r="C19" s="62"/>
      <c r="D19" s="62"/>
      <c r="E19" s="62"/>
      <c r="F19" s="63"/>
      <c r="G19" s="71"/>
      <c r="H19" s="71"/>
      <c r="I19" s="71"/>
      <c r="J19" s="71"/>
      <c r="K19" s="61">
        <v>12</v>
      </c>
      <c r="L19" s="61">
        <f t="shared" si="4"/>
        <v>0</v>
      </c>
      <c r="M19" s="61">
        <f t="shared" si="3"/>
        <v>7.6884301481695031E-3</v>
      </c>
      <c r="N19" s="61">
        <f t="shared" si="0"/>
        <v>0</v>
      </c>
      <c r="O19" s="61">
        <f t="shared" si="1"/>
        <v>1</v>
      </c>
      <c r="P19" s="61">
        <f t="shared" si="2"/>
        <v>24</v>
      </c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</row>
    <row r="20" spans="2:41">
      <c r="B20" s="108"/>
      <c r="C20" s="108"/>
      <c r="D20" s="108"/>
      <c r="E20" s="108"/>
      <c r="F20" s="108"/>
      <c r="G20" s="108"/>
      <c r="H20" s="108"/>
      <c r="I20" s="61"/>
      <c r="J20" s="61"/>
      <c r="K20" s="61">
        <v>13</v>
      </c>
      <c r="L20" s="61">
        <f t="shared" si="4"/>
        <v>0</v>
      </c>
      <c r="M20" s="61">
        <f t="shared" si="3"/>
        <v>5.4059274479316818E-3</v>
      </c>
      <c r="N20" s="61">
        <f t="shared" si="0"/>
        <v>0</v>
      </c>
      <c r="O20" s="61">
        <f t="shared" si="1"/>
        <v>1</v>
      </c>
      <c r="P20" s="61">
        <f t="shared" si="2"/>
        <v>24</v>
      </c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</row>
    <row r="21" spans="2:41">
      <c r="B21" s="108"/>
      <c r="C21" s="108"/>
      <c r="D21" s="108"/>
      <c r="E21" s="108"/>
      <c r="F21" s="108"/>
      <c r="G21" s="108"/>
      <c r="H21" s="108"/>
      <c r="I21" s="61"/>
      <c r="J21" s="61"/>
      <c r="K21" s="61">
        <v>14</v>
      </c>
      <c r="L21" s="61">
        <f t="shared" si="4"/>
        <v>0</v>
      </c>
      <c r="M21" s="61">
        <f t="shared" si="3"/>
        <v>3.8010427368269637E-3</v>
      </c>
      <c r="N21" s="61">
        <f t="shared" si="0"/>
        <v>0</v>
      </c>
      <c r="O21" s="61">
        <f t="shared" si="1"/>
        <v>1</v>
      </c>
      <c r="P21" s="61">
        <f t="shared" si="2"/>
        <v>24</v>
      </c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</row>
    <row r="22" spans="2:41">
      <c r="B22" s="108"/>
      <c r="C22" s="108"/>
      <c r="D22" s="108"/>
      <c r="E22" s="108"/>
      <c r="F22" s="108"/>
      <c r="G22" s="108"/>
      <c r="H22" s="108"/>
      <c r="I22" s="61"/>
      <c r="J22" s="61"/>
      <c r="K22" s="61">
        <v>15</v>
      </c>
      <c r="L22" s="61">
        <f t="shared" si="4"/>
        <v>0</v>
      </c>
      <c r="M22" s="61">
        <f t="shared" si="3"/>
        <v>2.6726081743314589E-3</v>
      </c>
      <c r="N22" s="61">
        <f t="shared" si="0"/>
        <v>0</v>
      </c>
      <c r="O22" s="61">
        <f t="shared" si="1"/>
        <v>1</v>
      </c>
      <c r="P22" s="61">
        <f t="shared" si="2"/>
        <v>24</v>
      </c>
      <c r="Q22" s="61"/>
      <c r="R22" s="64" t="s">
        <v>18</v>
      </c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</row>
    <row r="23" spans="2:41">
      <c r="B23" s="108"/>
      <c r="C23" s="108"/>
      <c r="D23" s="108"/>
      <c r="E23" s="108"/>
      <c r="F23" s="108"/>
      <c r="G23" s="108"/>
      <c r="H23" s="108"/>
      <c r="I23" s="61"/>
      <c r="J23" s="61"/>
      <c r="K23" s="61">
        <v>16</v>
      </c>
      <c r="L23" s="61">
        <f t="shared" si="4"/>
        <v>0</v>
      </c>
      <c r="M23" s="61">
        <f t="shared" si="3"/>
        <v>1.8791776225768071E-3</v>
      </c>
      <c r="N23" s="61">
        <f t="shared" si="0"/>
        <v>0</v>
      </c>
      <c r="O23" s="61">
        <f t="shared" si="1"/>
        <v>1</v>
      </c>
      <c r="P23" s="61">
        <f t="shared" si="2"/>
        <v>24</v>
      </c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</row>
    <row r="24" spans="2:41">
      <c r="B24" s="108"/>
      <c r="C24" s="108"/>
      <c r="D24" s="108"/>
      <c r="E24" s="108"/>
      <c r="F24" s="108"/>
      <c r="G24" s="108"/>
      <c r="H24" s="108"/>
      <c r="I24" s="61"/>
      <c r="J24" s="61"/>
      <c r="K24" s="61">
        <v>17</v>
      </c>
      <c r="L24" s="61">
        <f t="shared" si="4"/>
        <v>0</v>
      </c>
      <c r="M24" s="61">
        <f t="shared" si="3"/>
        <v>1.3212967658743175E-3</v>
      </c>
      <c r="N24" s="61">
        <f t="shared" si="0"/>
        <v>0</v>
      </c>
      <c r="O24" s="61">
        <f t="shared" si="1"/>
        <v>1</v>
      </c>
      <c r="P24" s="61">
        <f t="shared" si="2"/>
        <v>24</v>
      </c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</row>
    <row r="25" spans="2:41">
      <c r="G25" s="79"/>
      <c r="H25" s="61"/>
      <c r="I25" s="61"/>
      <c r="J25" s="61"/>
      <c r="K25" s="61">
        <v>18</v>
      </c>
      <c r="L25" s="61">
        <f t="shared" si="4"/>
        <v>0</v>
      </c>
      <c r="M25" s="61">
        <f t="shared" si="3"/>
        <v>9.2903678850537953E-4</v>
      </c>
      <c r="N25" s="61">
        <f t="shared" si="0"/>
        <v>0</v>
      </c>
      <c r="O25" s="61">
        <f t="shared" si="1"/>
        <v>1</v>
      </c>
      <c r="P25" s="61">
        <f t="shared" si="2"/>
        <v>24</v>
      </c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</row>
    <row r="26" spans="2:41">
      <c r="B26" s="65" t="s">
        <v>95</v>
      </c>
      <c r="C26" s="81"/>
      <c r="D26" s="81"/>
      <c r="E26" s="81"/>
      <c r="F26" s="81"/>
      <c r="G26" s="119" t="s">
        <v>90</v>
      </c>
      <c r="H26" s="119"/>
      <c r="I26" s="108" t="s">
        <v>96</v>
      </c>
      <c r="J26" s="61"/>
      <c r="K26" s="61">
        <v>19</v>
      </c>
      <c r="L26" s="61">
        <f t="shared" si="4"/>
        <v>0</v>
      </c>
      <c r="M26" s="61">
        <f t="shared" si="3"/>
        <v>6.5322899191784501E-4</v>
      </c>
      <c r="N26" s="61">
        <f t="shared" si="0"/>
        <v>0</v>
      </c>
      <c r="O26" s="61">
        <f t="shared" si="1"/>
        <v>1</v>
      </c>
      <c r="P26" s="61">
        <f t="shared" si="2"/>
        <v>24</v>
      </c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</row>
    <row r="27" spans="2:41">
      <c r="B27" s="130" t="s">
        <v>38</v>
      </c>
      <c r="C27" s="130" t="s">
        <v>97</v>
      </c>
      <c r="D27" s="108"/>
      <c r="E27" s="108"/>
      <c r="F27" s="108"/>
      <c r="G27" s="108"/>
      <c r="H27" s="108"/>
      <c r="I27" s="108"/>
      <c r="J27" s="84"/>
      <c r="K27" s="61">
        <v>20</v>
      </c>
      <c r="L27" s="61">
        <f t="shared" si="4"/>
        <v>0</v>
      </c>
      <c r="M27" s="61">
        <f t="shared" si="3"/>
        <v>4.5930163494223476E-4</v>
      </c>
      <c r="N27" s="61">
        <f t="shared" si="0"/>
        <v>0</v>
      </c>
      <c r="O27" s="61">
        <f t="shared" si="1"/>
        <v>1</v>
      </c>
      <c r="P27" s="61">
        <f t="shared" si="2"/>
        <v>24</v>
      </c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</row>
    <row r="28" spans="2:41">
      <c r="B28" s="120"/>
      <c r="C28" s="120"/>
      <c r="D28" s="108"/>
      <c r="E28" s="108"/>
      <c r="F28" s="108"/>
      <c r="G28" s="108"/>
      <c r="H28" s="108"/>
      <c r="I28" s="108"/>
      <c r="J28" s="84"/>
      <c r="K28" s="61">
        <v>21</v>
      </c>
      <c r="L28" s="61"/>
      <c r="M28" s="61">
        <f t="shared" si="3"/>
        <v>3.2294646206875881E-4</v>
      </c>
      <c r="N28" s="61">
        <f t="shared" si="0"/>
        <v>0</v>
      </c>
      <c r="O28" s="61">
        <f t="shared" si="1"/>
        <v>1</v>
      </c>
      <c r="P28" s="61">
        <f t="shared" si="2"/>
        <v>24</v>
      </c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</row>
    <row r="29" spans="2:41">
      <c r="B29" s="133"/>
      <c r="C29" s="133"/>
      <c r="D29" s="134"/>
      <c r="E29" s="108"/>
      <c r="F29" s="108"/>
      <c r="G29" s="108"/>
      <c r="H29" s="108"/>
      <c r="I29" s="108"/>
      <c r="J29" s="84"/>
      <c r="K29" s="61">
        <v>22</v>
      </c>
      <c r="L29" s="61"/>
      <c r="M29" s="61">
        <f t="shared" si="3"/>
        <v>2.2707173114209603E-4</v>
      </c>
      <c r="N29" s="61">
        <f t="shared" si="0"/>
        <v>0</v>
      </c>
      <c r="O29" s="61">
        <f t="shared" si="1"/>
        <v>1</v>
      </c>
      <c r="P29" s="61">
        <f t="shared" si="2"/>
        <v>24</v>
      </c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</row>
    <row r="30" spans="2:41">
      <c r="B30" s="121"/>
      <c r="C30" s="121"/>
      <c r="D30" s="108"/>
      <c r="E30" s="108"/>
      <c r="F30" s="108"/>
      <c r="G30" s="108"/>
      <c r="H30" s="108"/>
      <c r="I30" s="108"/>
      <c r="J30" s="84"/>
      <c r="K30" s="61">
        <v>23</v>
      </c>
      <c r="L30" s="61"/>
      <c r="M30" s="61">
        <f t="shared" si="3"/>
        <v>1.5965981095928628E-4</v>
      </c>
      <c r="N30" s="61">
        <f t="shared" si="0"/>
        <v>0</v>
      </c>
      <c r="O30" s="61">
        <f t="shared" si="1"/>
        <v>1</v>
      </c>
      <c r="P30" s="61">
        <f t="shared" si="2"/>
        <v>24</v>
      </c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</row>
    <row r="31" spans="2:41">
      <c r="B31" s="122"/>
      <c r="C31" s="122"/>
      <c r="D31" s="108"/>
      <c r="E31" s="108"/>
      <c r="F31" s="108"/>
      <c r="G31" s="108"/>
      <c r="H31" s="108"/>
      <c r="I31" s="108"/>
      <c r="J31" s="84"/>
      <c r="K31" s="61">
        <v>24</v>
      </c>
      <c r="L31" s="61"/>
      <c r="M31" s="61">
        <f t="shared" si="3"/>
        <v>1.1226080458074816E-4</v>
      </c>
      <c r="N31" s="61">
        <f t="shared" si="0"/>
        <v>0</v>
      </c>
      <c r="O31" s="61">
        <f t="shared" si="1"/>
        <v>1</v>
      </c>
      <c r="P31" s="61">
        <f t="shared" si="2"/>
        <v>24</v>
      </c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</row>
    <row r="32" spans="2:41">
      <c r="B32" s="84"/>
      <c r="C32" s="84"/>
      <c r="D32" s="84"/>
      <c r="E32" s="84"/>
      <c r="F32" s="84"/>
      <c r="G32" s="84"/>
      <c r="H32" s="84"/>
      <c r="I32" s="84"/>
      <c r="J32" s="84"/>
      <c r="K32" s="61">
        <v>25</v>
      </c>
      <c r="L32" s="61"/>
      <c r="M32" s="61">
        <f t="shared" si="3"/>
        <v>7.8933378220838557E-5</v>
      </c>
      <c r="N32" s="61">
        <f t="shared" si="0"/>
        <v>0</v>
      </c>
      <c r="O32" s="61">
        <f t="shared" si="1"/>
        <v>1</v>
      </c>
      <c r="P32" s="61">
        <f t="shared" si="2"/>
        <v>24</v>
      </c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</row>
    <row r="33" spans="1:41">
      <c r="B33" s="123" t="s">
        <v>98</v>
      </c>
      <c r="C33" s="84"/>
      <c r="D33" s="84"/>
      <c r="E33" s="132" t="s">
        <v>100</v>
      </c>
      <c r="F33" s="129"/>
      <c r="G33" s="119" t="s">
        <v>90</v>
      </c>
      <c r="H33" s="119"/>
      <c r="I33" s="108" t="s">
        <v>96</v>
      </c>
      <c r="J33" s="84"/>
      <c r="K33" s="61">
        <v>26</v>
      </c>
      <c r="L33" s="61"/>
      <c r="M33" s="61">
        <f t="shared" si="3"/>
        <v>5.5500031561527108E-5</v>
      </c>
      <c r="N33" s="61">
        <f t="shared" si="0"/>
        <v>0</v>
      </c>
      <c r="O33" s="61">
        <f t="shared" si="1"/>
        <v>1</v>
      </c>
      <c r="P33" s="61">
        <f t="shared" si="2"/>
        <v>24</v>
      </c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</row>
    <row r="34" spans="1:41">
      <c r="B34" s="131" t="s">
        <v>41</v>
      </c>
      <c r="C34" s="131" t="s">
        <v>97</v>
      </c>
      <c r="D34" s="108"/>
      <c r="E34" s="108"/>
      <c r="F34" s="108"/>
      <c r="G34" s="108"/>
      <c r="H34" s="108"/>
      <c r="I34" s="84"/>
      <c r="J34" s="84"/>
      <c r="K34" s="61">
        <v>27</v>
      </c>
      <c r="L34" s="61"/>
      <c r="M34" s="61">
        <f t="shared" si="3"/>
        <v>3.9023459691698751E-5</v>
      </c>
      <c r="N34" s="61">
        <f t="shared" si="0"/>
        <v>0</v>
      </c>
      <c r="O34" s="61">
        <f t="shared" si="1"/>
        <v>1</v>
      </c>
      <c r="P34" s="61">
        <f t="shared" si="2"/>
        <v>24</v>
      </c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</row>
    <row r="35" spans="1:41">
      <c r="B35" s="122"/>
      <c r="C35" s="122"/>
      <c r="D35" s="108"/>
      <c r="E35" s="108"/>
      <c r="F35" s="108"/>
      <c r="G35" s="108"/>
      <c r="H35" s="108"/>
      <c r="I35" s="124"/>
      <c r="J35" s="84"/>
      <c r="K35" s="61">
        <v>28</v>
      </c>
      <c r="L35" s="61"/>
      <c r="M35" s="61">
        <f t="shared" si="3"/>
        <v>2.7438370095725683E-5</v>
      </c>
      <c r="N35" s="61">
        <f t="shared" si="0"/>
        <v>0</v>
      </c>
      <c r="O35" s="61">
        <f t="shared" si="1"/>
        <v>1</v>
      </c>
      <c r="P35" s="61">
        <f t="shared" si="2"/>
        <v>24</v>
      </c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</row>
    <row r="36" spans="1:41">
      <c r="B36" s="121"/>
      <c r="C36" s="121"/>
      <c r="D36" s="108"/>
      <c r="E36" s="108"/>
      <c r="F36" s="108"/>
      <c r="G36" s="108"/>
      <c r="H36" s="108"/>
      <c r="I36" s="86"/>
      <c r="J36" s="84"/>
      <c r="K36" s="61">
        <v>29</v>
      </c>
      <c r="L36" s="61"/>
      <c r="M36" s="61">
        <f t="shared" si="3"/>
        <v>1.9292603973557122E-5</v>
      </c>
      <c r="N36" s="61">
        <f t="shared" si="0"/>
        <v>0</v>
      </c>
      <c r="O36" s="61">
        <f t="shared" si="1"/>
        <v>1</v>
      </c>
      <c r="P36" s="61">
        <f t="shared" si="2"/>
        <v>24</v>
      </c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</row>
    <row r="37" spans="1:41">
      <c r="B37" s="122"/>
      <c r="C37" s="122"/>
      <c r="D37" s="108"/>
      <c r="E37" s="108"/>
      <c r="F37" s="108"/>
      <c r="G37" s="108"/>
      <c r="H37" s="108"/>
      <c r="I37" s="84"/>
      <c r="J37" s="84"/>
      <c r="K37" s="61">
        <v>30</v>
      </c>
      <c r="L37" s="61"/>
      <c r="M37" s="61">
        <f t="shared" si="3"/>
        <v>1.3565112168907351E-5</v>
      </c>
      <c r="N37" s="61">
        <f t="shared" si="0"/>
        <v>0</v>
      </c>
      <c r="O37" s="61">
        <f t="shared" si="1"/>
        <v>1</v>
      </c>
      <c r="P37" s="61">
        <f t="shared" si="2"/>
        <v>24</v>
      </c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</row>
    <row r="38" spans="1:41">
      <c r="B38" s="133"/>
      <c r="C38" s="133"/>
      <c r="D38" s="134"/>
      <c r="E38" s="108"/>
      <c r="F38" s="108"/>
      <c r="G38" s="108"/>
      <c r="H38" s="108"/>
      <c r="I38" s="84"/>
      <c r="J38" s="84"/>
      <c r="K38" s="61">
        <v>31</v>
      </c>
      <c r="L38" s="61"/>
      <c r="M38" s="61">
        <f t="shared" si="3"/>
        <v>9.5379694937629804E-6</v>
      </c>
      <c r="N38" s="61">
        <f t="shared" si="0"/>
        <v>0</v>
      </c>
      <c r="O38" s="61">
        <f t="shared" si="1"/>
        <v>1</v>
      </c>
      <c r="P38" s="61">
        <f t="shared" si="2"/>
        <v>24</v>
      </c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</row>
    <row r="39" spans="1:41">
      <c r="B39" s="84"/>
      <c r="C39" s="84"/>
      <c r="D39" s="84"/>
      <c r="E39" s="84"/>
      <c r="F39" s="84"/>
      <c r="G39" s="84"/>
      <c r="H39" s="84"/>
      <c r="I39" s="84"/>
      <c r="J39" s="84"/>
      <c r="K39" s="61">
        <v>32</v>
      </c>
      <c r="L39" s="61"/>
      <c r="M39" s="61">
        <f t="shared" si="3"/>
        <v>6.7063848003020958E-6</v>
      </c>
      <c r="N39" s="61">
        <f t="shared" si="0"/>
        <v>0</v>
      </c>
      <c r="O39" s="61">
        <f t="shared" si="1"/>
        <v>1</v>
      </c>
      <c r="P39" s="61">
        <f t="shared" si="2"/>
        <v>24</v>
      </c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</row>
    <row r="40" spans="1:41" ht="19">
      <c r="B40" s="125" t="s">
        <v>99</v>
      </c>
      <c r="C40" s="126"/>
      <c r="D40" s="127"/>
      <c r="E40" s="127"/>
      <c r="F40" s="127"/>
      <c r="G40" s="127"/>
      <c r="H40" s="127"/>
      <c r="I40" s="128"/>
      <c r="J40" s="84"/>
      <c r="K40" s="61">
        <v>33</v>
      </c>
      <c r="L40" s="61"/>
      <c r="M40" s="61">
        <f t="shared" si="3"/>
        <v>4.7154268127124107E-6</v>
      </c>
      <c r="N40" s="61">
        <f t="shared" si="0"/>
        <v>0</v>
      </c>
      <c r="O40" s="61">
        <f t="shared" si="1"/>
        <v>1</v>
      </c>
      <c r="P40" s="61">
        <f t="shared" si="2"/>
        <v>24</v>
      </c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</row>
    <row r="41" spans="1:41">
      <c r="A41" s="108"/>
      <c r="B41" s="108"/>
      <c r="C41" s="108"/>
      <c r="D41" s="108"/>
      <c r="E41" s="108"/>
      <c r="F41" s="108"/>
      <c r="G41" s="108"/>
      <c r="H41" s="108"/>
      <c r="I41" s="108"/>
      <c r="J41" s="85"/>
      <c r="K41" s="61">
        <v>34</v>
      </c>
      <c r="L41" s="61"/>
      <c r="M41" s="61">
        <f t="shared" si="3"/>
        <v>3.3155344776884136E-6</v>
      </c>
      <c r="N41" s="61">
        <f t="shared" si="0"/>
        <v>0</v>
      </c>
      <c r="O41" s="61">
        <f t="shared" si="1"/>
        <v>1</v>
      </c>
      <c r="P41" s="61">
        <f t="shared" si="2"/>
        <v>24</v>
      </c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</row>
    <row r="42" spans="1:41">
      <c r="A42" s="108"/>
      <c r="B42" s="108"/>
      <c r="C42" s="108"/>
      <c r="D42" s="108"/>
      <c r="E42" s="108"/>
      <c r="F42" s="108"/>
      <c r="G42" s="108"/>
      <c r="H42" s="108"/>
      <c r="I42" s="108"/>
      <c r="J42" s="84"/>
      <c r="K42" s="61">
        <v>35</v>
      </c>
      <c r="L42" s="61"/>
      <c r="M42" s="61">
        <f t="shared" si="3"/>
        <v>2.3312351796246657E-6</v>
      </c>
      <c r="N42" s="61">
        <f t="shared" si="0"/>
        <v>0</v>
      </c>
      <c r="O42" s="61">
        <f t="shared" si="1"/>
        <v>1</v>
      </c>
      <c r="P42" s="61">
        <f t="shared" si="2"/>
        <v>24</v>
      </c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</row>
    <row r="43" spans="1:41">
      <c r="A43" s="108"/>
      <c r="B43" s="108"/>
      <c r="C43" s="108"/>
      <c r="D43" s="108"/>
      <c r="E43" s="108"/>
      <c r="F43" s="108"/>
      <c r="G43" s="108"/>
      <c r="H43" s="108"/>
      <c r="I43" s="108"/>
      <c r="J43" s="84"/>
      <c r="K43" s="61">
        <v>36</v>
      </c>
      <c r="L43" s="61"/>
      <c r="M43" s="61">
        <f t="shared" si="3"/>
        <v>1.639149735673593E-6</v>
      </c>
      <c r="N43" s="61">
        <f t="shared" si="0"/>
        <v>0</v>
      </c>
      <c r="O43" s="61">
        <f t="shared" si="1"/>
        <v>1</v>
      </c>
      <c r="P43" s="61">
        <f t="shared" si="2"/>
        <v>24</v>
      </c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</row>
    <row r="44" spans="1:41">
      <c r="A44" s="108"/>
      <c r="B44" s="108"/>
      <c r="C44" s="108"/>
      <c r="D44" s="108"/>
      <c r="E44" s="108"/>
      <c r="F44" s="108"/>
      <c r="G44" s="108"/>
      <c r="H44" s="108"/>
      <c r="I44" s="108"/>
      <c r="J44" s="84"/>
      <c r="K44" s="61">
        <v>37</v>
      </c>
      <c r="L44" s="61"/>
      <c r="M44" s="61">
        <f t="shared" si="3"/>
        <v>1.152527157895495E-6</v>
      </c>
      <c r="N44" s="61">
        <f t="shared" si="0"/>
        <v>0</v>
      </c>
      <c r="O44" s="61">
        <f t="shared" si="1"/>
        <v>1</v>
      </c>
      <c r="P44" s="61">
        <f t="shared" si="2"/>
        <v>24</v>
      </c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</row>
    <row r="45" spans="1:41">
      <c r="A45" s="108"/>
      <c r="B45" s="108"/>
      <c r="C45" s="108"/>
      <c r="D45" s="108"/>
      <c r="E45" s="108"/>
      <c r="F45" s="108"/>
      <c r="G45" s="108"/>
      <c r="H45" s="108"/>
      <c r="I45" s="108"/>
      <c r="J45" s="84"/>
      <c r="K45" s="61">
        <v>38</v>
      </c>
      <c r="L45" s="61"/>
      <c r="M45" s="61">
        <f t="shared" si="3"/>
        <v>8.1037065789526996E-7</v>
      </c>
      <c r="N45" s="61">
        <f t="shared" si="0"/>
        <v>0</v>
      </c>
      <c r="O45" s="61">
        <f t="shared" si="1"/>
        <v>1</v>
      </c>
      <c r="P45" s="61">
        <f t="shared" si="2"/>
        <v>24</v>
      </c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</row>
    <row r="46" spans="1:41">
      <c r="A46" s="108"/>
      <c r="B46" s="108"/>
      <c r="C46" s="108"/>
      <c r="D46" s="108"/>
      <c r="E46" s="108"/>
      <c r="F46" s="108"/>
      <c r="G46" s="108"/>
      <c r="H46" s="108"/>
      <c r="I46" s="108"/>
      <c r="J46" s="84"/>
      <c r="K46" s="61">
        <v>39</v>
      </c>
      <c r="L46" s="61"/>
      <c r="M46" s="61">
        <f t="shared" si="3"/>
        <v>5.6979186883261165E-7</v>
      </c>
      <c r="N46" s="61">
        <f t="shared" si="0"/>
        <v>0</v>
      </c>
      <c r="O46" s="61">
        <f t="shared" si="1"/>
        <v>1</v>
      </c>
      <c r="P46" s="61">
        <f t="shared" si="2"/>
        <v>24</v>
      </c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</row>
    <row r="47" spans="1:41">
      <c r="A47" s="108"/>
      <c r="B47" s="108"/>
      <c r="C47" s="108"/>
      <c r="D47" s="108"/>
      <c r="E47" s="108"/>
      <c r="F47" s="108"/>
      <c r="G47" s="108"/>
      <c r="H47" s="108"/>
      <c r="I47" s="108"/>
      <c r="J47" s="84"/>
      <c r="K47" s="61">
        <v>40</v>
      </c>
      <c r="L47" s="61"/>
      <c r="M47" s="61">
        <f t="shared" si="3"/>
        <v>4.0063490777293008E-7</v>
      </c>
      <c r="N47" s="61">
        <f t="shared" si="0"/>
        <v>0</v>
      </c>
      <c r="O47" s="61">
        <f t="shared" si="1"/>
        <v>1</v>
      </c>
      <c r="P47" s="61">
        <f t="shared" si="2"/>
        <v>24</v>
      </c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</row>
    <row r="48" spans="1:41">
      <c r="A48" s="108"/>
      <c r="B48" s="108"/>
      <c r="C48" s="108"/>
      <c r="D48" s="108"/>
      <c r="E48" s="108"/>
      <c r="F48" s="108"/>
      <c r="G48" s="108"/>
      <c r="H48" s="108"/>
      <c r="I48" s="108"/>
      <c r="J48" s="84"/>
      <c r="K48" s="61"/>
      <c r="L48" s="61"/>
      <c r="M48" s="61"/>
      <c r="N48" s="61"/>
      <c r="O48" s="61">
        <f t="shared" si="1"/>
        <v>1</v>
      </c>
      <c r="P48" s="61">
        <f t="shared" si="2"/>
        <v>24</v>
      </c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</row>
    <row r="49" spans="2:41">
      <c r="B49" s="84"/>
      <c r="C49" s="84"/>
      <c r="D49" s="84"/>
      <c r="E49" s="84"/>
      <c r="F49" s="84"/>
      <c r="G49" s="84"/>
      <c r="H49" s="84"/>
      <c r="I49" s="84"/>
      <c r="J49" s="84"/>
      <c r="K49" s="61"/>
      <c r="L49" s="61"/>
      <c r="M49" s="61"/>
      <c r="N49" s="61"/>
      <c r="O49" s="61">
        <f t="shared" si="1"/>
        <v>1</v>
      </c>
      <c r="P49" s="61">
        <f t="shared" si="2"/>
        <v>24</v>
      </c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</row>
    <row r="50" spans="2:41">
      <c r="B50" s="84"/>
      <c r="C50" s="84"/>
      <c r="D50" s="84"/>
      <c r="E50" s="84"/>
      <c r="F50" s="84"/>
      <c r="G50" s="84"/>
      <c r="H50" s="84"/>
      <c r="I50" s="84"/>
      <c r="J50" s="84"/>
      <c r="K50" s="61"/>
      <c r="L50" s="61"/>
      <c r="M50" s="61"/>
      <c r="N50" s="61"/>
      <c r="O50" s="61">
        <f t="shared" si="1"/>
        <v>1</v>
      </c>
      <c r="P50" s="61">
        <f t="shared" si="2"/>
        <v>24</v>
      </c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</row>
    <row r="51" spans="2:41">
      <c r="B51" s="84"/>
      <c r="C51" s="84"/>
      <c r="D51" s="84"/>
      <c r="E51" s="84"/>
      <c r="F51" s="84"/>
      <c r="G51" s="84"/>
      <c r="H51" s="84"/>
      <c r="I51" s="84"/>
      <c r="J51" s="84"/>
      <c r="K51" s="61"/>
      <c r="L51" s="61"/>
      <c r="M51" s="61"/>
      <c r="N51" s="61"/>
      <c r="O51" s="61">
        <f t="shared" si="1"/>
        <v>1</v>
      </c>
      <c r="P51" s="61">
        <f t="shared" si="2"/>
        <v>24</v>
      </c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</row>
    <row r="52" spans="2:41">
      <c r="B52" s="84"/>
      <c r="C52" s="84"/>
      <c r="D52" s="84"/>
      <c r="E52" s="84"/>
      <c r="F52" s="84"/>
      <c r="G52" s="84"/>
      <c r="H52" s="84"/>
      <c r="I52" s="84"/>
      <c r="J52" s="85"/>
      <c r="K52" s="61"/>
      <c r="L52" s="61"/>
      <c r="M52" s="61"/>
      <c r="N52" s="61"/>
      <c r="O52" s="61">
        <f t="shared" si="1"/>
        <v>1</v>
      </c>
      <c r="P52" s="61">
        <f t="shared" si="2"/>
        <v>24</v>
      </c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</row>
    <row r="53" spans="2:41">
      <c r="B53" s="84"/>
      <c r="C53" s="84"/>
      <c r="D53" s="84"/>
      <c r="E53" s="84"/>
      <c r="F53" s="84"/>
      <c r="G53" s="84"/>
      <c r="H53" s="84"/>
      <c r="I53" s="84"/>
      <c r="J53" s="84"/>
      <c r="K53" s="61"/>
      <c r="L53" s="61"/>
      <c r="M53" s="61"/>
      <c r="N53" s="61"/>
      <c r="O53" s="61">
        <f t="shared" si="1"/>
        <v>1</v>
      </c>
      <c r="P53" s="61">
        <f t="shared" si="2"/>
        <v>24</v>
      </c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</row>
    <row r="54" spans="2:41">
      <c r="B54" s="84"/>
      <c r="C54" s="84"/>
      <c r="D54" s="84"/>
      <c r="E54" s="84"/>
      <c r="F54" s="84"/>
      <c r="G54" s="84"/>
      <c r="H54" s="84"/>
      <c r="I54" s="84"/>
      <c r="J54" s="84"/>
      <c r="K54" s="61"/>
      <c r="L54" s="61"/>
      <c r="M54" s="61"/>
      <c r="N54" s="61"/>
      <c r="O54" s="61">
        <f t="shared" si="1"/>
        <v>1</v>
      </c>
      <c r="P54" s="61">
        <f t="shared" si="2"/>
        <v>24</v>
      </c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</row>
    <row r="55" spans="2:41">
      <c r="B55" s="84"/>
      <c r="C55" s="84"/>
      <c r="D55" s="84"/>
      <c r="E55" s="84"/>
      <c r="F55" s="84"/>
      <c r="G55" s="84"/>
      <c r="H55" s="84"/>
      <c r="I55" s="84"/>
      <c r="J55" s="84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</row>
    <row r="56" spans="2:41">
      <c r="B56" s="84"/>
      <c r="C56" s="84"/>
      <c r="D56" s="84"/>
      <c r="E56" s="84"/>
      <c r="F56" s="84"/>
      <c r="G56" s="84"/>
      <c r="H56" s="84"/>
      <c r="I56" s="84"/>
      <c r="J56" s="84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</row>
    <row r="57" spans="2:41">
      <c r="B57" s="84"/>
      <c r="C57" s="84"/>
      <c r="D57" s="84"/>
      <c r="E57" s="84"/>
      <c r="F57" s="84"/>
      <c r="G57" s="84"/>
      <c r="H57" s="84"/>
      <c r="I57" s="84"/>
      <c r="J57" s="84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</row>
    <row r="58" spans="2:41">
      <c r="B58" s="84"/>
      <c r="C58" s="84"/>
      <c r="D58" s="84"/>
      <c r="E58" s="84"/>
      <c r="F58" s="84"/>
      <c r="G58" s="84"/>
      <c r="H58" s="84"/>
      <c r="I58" s="84"/>
      <c r="J58" s="84"/>
      <c r="AB58" s="64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</row>
    <row r="59" spans="2:41">
      <c r="B59" s="84"/>
      <c r="C59" s="84"/>
      <c r="D59" s="84"/>
      <c r="E59" s="84"/>
      <c r="F59" s="84"/>
      <c r="G59" s="84"/>
      <c r="H59" s="84"/>
      <c r="I59" s="84"/>
      <c r="J59" s="84"/>
      <c r="AB59" s="64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</row>
    <row r="60" spans="2:41">
      <c r="B60" s="84"/>
      <c r="C60" s="84"/>
      <c r="D60" s="84"/>
      <c r="E60" s="84"/>
      <c r="F60" s="84"/>
      <c r="G60" s="84"/>
      <c r="H60" s="84"/>
      <c r="I60" s="84"/>
      <c r="J60" s="84"/>
      <c r="AB60" s="61"/>
      <c r="AC60" s="61"/>
      <c r="AD60" s="61"/>
      <c r="AE60" s="61"/>
      <c r="AF60" s="64"/>
      <c r="AG60" s="61"/>
      <c r="AH60" s="68"/>
      <c r="AI60" s="61"/>
      <c r="AJ60" s="61"/>
      <c r="AK60" s="61"/>
      <c r="AL60" s="61"/>
      <c r="AM60" s="64"/>
      <c r="AN60" s="61"/>
      <c r="AO60" s="64"/>
    </row>
    <row r="61" spans="2:41">
      <c r="B61" s="84"/>
      <c r="C61" s="84"/>
      <c r="D61" s="84"/>
      <c r="E61" s="84"/>
      <c r="F61" s="84"/>
      <c r="G61" s="84"/>
      <c r="H61" s="84"/>
      <c r="I61" s="84"/>
      <c r="J61" s="84"/>
      <c r="AB61" s="61"/>
      <c r="AC61" s="61"/>
      <c r="AD61" s="61"/>
      <c r="AE61" s="61"/>
      <c r="AF61" s="61"/>
      <c r="AG61" s="61"/>
      <c r="AH61" s="82"/>
      <c r="AI61" s="61"/>
      <c r="AJ61" s="61"/>
      <c r="AK61" s="61"/>
      <c r="AL61" s="61"/>
      <c r="AM61" s="61"/>
      <c r="AN61" s="61"/>
      <c r="AO61" s="61"/>
    </row>
    <row r="62" spans="2:41">
      <c r="B62" s="84"/>
      <c r="C62" s="84"/>
      <c r="D62" s="84"/>
      <c r="E62" s="84"/>
      <c r="F62" s="84"/>
      <c r="G62" s="84"/>
      <c r="H62" s="84"/>
      <c r="I62" s="84"/>
      <c r="J62" s="84"/>
      <c r="AB62" s="64"/>
      <c r="AC62" s="61"/>
      <c r="AD62" s="61"/>
      <c r="AE62" s="61"/>
      <c r="AF62" s="61"/>
      <c r="AG62" s="61"/>
      <c r="AH62" s="61"/>
      <c r="AI62" s="76"/>
      <c r="AJ62" s="76"/>
      <c r="AK62" s="61"/>
      <c r="AL62" s="61"/>
      <c r="AM62" s="61"/>
      <c r="AN62" s="61"/>
      <c r="AO62" s="61"/>
    </row>
    <row r="63" spans="2:41">
      <c r="B63" s="84"/>
      <c r="C63" s="84"/>
      <c r="D63" s="84"/>
      <c r="E63" s="84"/>
      <c r="F63" s="84"/>
      <c r="G63" s="84"/>
      <c r="H63" s="84"/>
      <c r="I63" s="84"/>
      <c r="J63" s="84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</row>
    <row r="64" spans="2:41">
      <c r="B64" s="84"/>
      <c r="C64" s="84"/>
      <c r="D64" s="84"/>
      <c r="E64" s="84"/>
      <c r="F64" s="84"/>
      <c r="G64" s="84"/>
      <c r="H64" s="84"/>
      <c r="I64" s="84"/>
      <c r="J64" s="84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</row>
    <row r="65" spans="2:41">
      <c r="B65" s="84"/>
      <c r="C65" s="84"/>
      <c r="D65" s="84"/>
      <c r="E65" s="84"/>
      <c r="F65" s="84"/>
      <c r="G65" s="84"/>
      <c r="H65" s="84"/>
      <c r="I65" s="84"/>
      <c r="J65" s="84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</row>
    <row r="66" spans="2:41">
      <c r="B66" s="84"/>
      <c r="C66" s="84"/>
      <c r="D66" s="84"/>
      <c r="E66" s="84"/>
      <c r="F66" s="84"/>
      <c r="G66" s="84"/>
      <c r="H66" s="84"/>
      <c r="I66" s="84"/>
      <c r="J66" s="84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</row>
    <row r="67" spans="2:41">
      <c r="B67" s="84"/>
      <c r="C67" s="84"/>
      <c r="D67" s="84"/>
      <c r="E67" s="84"/>
      <c r="F67" s="84"/>
      <c r="G67" s="84"/>
      <c r="H67" s="84"/>
      <c r="I67" s="84"/>
      <c r="J67" s="84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</row>
    <row r="68" spans="2:41">
      <c r="B68" s="84"/>
      <c r="C68" s="84"/>
      <c r="D68" s="84"/>
      <c r="E68" s="84"/>
      <c r="F68" s="84"/>
      <c r="G68" s="84"/>
      <c r="H68" s="84"/>
      <c r="I68" s="84"/>
      <c r="J68" s="84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</row>
    <row r="69" spans="2:41">
      <c r="B69" s="84"/>
      <c r="C69" s="84"/>
      <c r="D69" s="84"/>
      <c r="E69" s="84"/>
      <c r="F69" s="84"/>
      <c r="G69" s="84"/>
      <c r="H69" s="84"/>
      <c r="I69" s="84"/>
      <c r="J69" s="84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</row>
    <row r="70" spans="2:41">
      <c r="B70" s="84"/>
      <c r="C70" s="84"/>
      <c r="D70" s="84"/>
      <c r="E70" s="84"/>
      <c r="F70" s="84"/>
      <c r="G70" s="84"/>
      <c r="H70" s="84"/>
      <c r="I70" s="84"/>
      <c r="J70" s="84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</row>
    <row r="71" spans="2:41">
      <c r="B71" s="84"/>
      <c r="C71" s="84"/>
      <c r="D71" s="84"/>
      <c r="E71" s="84"/>
      <c r="F71" s="84"/>
      <c r="G71" s="84"/>
      <c r="H71" s="84"/>
      <c r="I71" s="84"/>
      <c r="J71" s="84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</row>
    <row r="72" spans="2:41">
      <c r="B72" s="84"/>
      <c r="C72" s="84"/>
      <c r="D72" s="84"/>
      <c r="E72" s="84"/>
      <c r="F72" s="84"/>
      <c r="G72" s="84"/>
      <c r="H72" s="84"/>
      <c r="I72" s="84"/>
      <c r="J72" s="84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</row>
    <row r="73" spans="2:41">
      <c r="B73" s="84"/>
      <c r="C73" s="84"/>
      <c r="D73" s="84"/>
      <c r="E73" s="84"/>
      <c r="F73" s="84"/>
      <c r="G73" s="84"/>
      <c r="H73" s="84"/>
      <c r="I73" s="84"/>
      <c r="J73" s="84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</row>
    <row r="74" spans="2:41">
      <c r="B74" s="84"/>
      <c r="C74" s="84"/>
      <c r="D74" s="84"/>
      <c r="E74" s="84"/>
      <c r="F74" s="84"/>
      <c r="G74" s="84"/>
      <c r="H74" s="84"/>
      <c r="I74" s="84"/>
      <c r="J74" s="85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</row>
    <row r="75" spans="2:41">
      <c r="B75" s="61"/>
      <c r="C75" s="61"/>
      <c r="D75" s="61"/>
      <c r="E75" s="61"/>
      <c r="F75" s="83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</row>
    <row r="76" spans="2:41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</row>
    <row r="77" spans="2:41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</row>
    <row r="78" spans="2:41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4"/>
      <c r="N78" s="61"/>
      <c r="O78" s="61"/>
      <c r="P78" s="64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</row>
    <row r="79" spans="2:41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4"/>
      <c r="N79" s="61"/>
      <c r="O79" s="61"/>
      <c r="P79" s="61"/>
      <c r="Q79" s="61"/>
      <c r="R79" s="61"/>
      <c r="S79" s="61"/>
      <c r="T79" s="64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</row>
    <row r="80" spans="2:41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4"/>
      <c r="X80" s="61"/>
      <c r="Y80" s="68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</row>
    <row r="81" spans="2:41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4"/>
      <c r="Q81" s="64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</row>
    <row r="82" spans="2:41">
      <c r="B82" s="61"/>
      <c r="C82" s="61"/>
      <c r="D82" s="61"/>
      <c r="E82" s="61"/>
      <c r="F82" s="61"/>
      <c r="G82" s="61"/>
      <c r="H82" s="61"/>
      <c r="I82" s="61"/>
      <c r="J82" s="61"/>
      <c r="K82" s="64"/>
      <c r="L82" s="61"/>
      <c r="M82" s="64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</row>
    <row r="83" spans="2:41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76"/>
      <c r="N83" s="61"/>
      <c r="O83" s="76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</row>
    <row r="84" spans="2:41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</row>
    <row r="85" spans="2:41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</row>
    <row r="86" spans="2:41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</row>
    <row r="87" spans="2:41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</row>
    <row r="88" spans="2:41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</row>
    <row r="89" spans="2:41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</row>
    <row r="90" spans="2:41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</row>
    <row r="91" spans="2:4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</row>
    <row r="92" spans="2:4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</row>
    <row r="93" spans="2:4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</row>
    <row r="94" spans="2:4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</row>
    <row r="95" spans="2:41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</row>
    <row r="96" spans="2:41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</row>
    <row r="97" spans="2:41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</row>
    <row r="98" spans="2:41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</row>
    <row r="99" spans="2:41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</row>
    <row r="100" spans="2:41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</row>
    <row r="101" spans="2:41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</row>
    <row r="102" spans="2:41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</row>
    <row r="103" spans="2:41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</row>
    <row r="104" spans="2:41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</row>
    <row r="105" spans="2:41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</row>
    <row r="106" spans="2:41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</row>
    <row r="107" spans="2:41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</row>
    <row r="108" spans="2:41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</row>
    <row r="109" spans="2:41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</row>
    <row r="110" spans="2:41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</row>
    <row r="111" spans="2:41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</row>
    <row r="112" spans="2:41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4"/>
      <c r="AC112" s="61"/>
      <c r="AD112" s="61"/>
      <c r="AE112" s="64"/>
      <c r="AF112" s="61"/>
      <c r="AG112" s="61"/>
      <c r="AH112" s="61"/>
      <c r="AI112" s="64"/>
      <c r="AJ112" s="61"/>
      <c r="AK112" s="61"/>
      <c r="AL112" s="61"/>
      <c r="AM112" s="61"/>
      <c r="AN112" s="61"/>
      <c r="AO112" s="61"/>
    </row>
    <row r="113" spans="2:41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4"/>
      <c r="AC113" s="61"/>
      <c r="AD113" s="61"/>
      <c r="AE113" s="61"/>
      <c r="AF113" s="61"/>
      <c r="AG113" s="61"/>
      <c r="AH113" s="61"/>
      <c r="AI113" s="64"/>
      <c r="AJ113" s="61"/>
      <c r="AK113" s="61"/>
      <c r="AL113" s="61"/>
      <c r="AM113" s="61"/>
      <c r="AN113" s="61"/>
      <c r="AO113" s="61"/>
    </row>
    <row r="114" spans="2:41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4"/>
      <c r="AG114" s="61"/>
      <c r="AH114" s="68"/>
      <c r="AI114" s="61"/>
      <c r="AJ114" s="61"/>
      <c r="AK114" s="61"/>
      <c r="AL114" s="61"/>
      <c r="AM114" s="61"/>
      <c r="AN114" s="61"/>
      <c r="AO114" s="61"/>
    </row>
    <row r="115" spans="2:41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</row>
    <row r="116" spans="2:41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4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</row>
    <row r="117" spans="2:41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76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</row>
    <row r="118" spans="2:41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</row>
    <row r="119" spans="2:41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</row>
    <row r="120" spans="2:41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</row>
    <row r="121" spans="2:41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</row>
    <row r="122" spans="2:41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</row>
    <row r="123" spans="2:41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</row>
    <row r="124" spans="2:41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</row>
    <row r="125" spans="2:41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</row>
    <row r="126" spans="2:41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</row>
    <row r="127" spans="2:41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</row>
    <row r="128" spans="2:41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</row>
    <row r="129" spans="2:41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</row>
    <row r="130" spans="2:41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</row>
    <row r="131" spans="2:41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</row>
    <row r="132" spans="2:41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</row>
    <row r="133" spans="2:41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</row>
    <row r="134" spans="2:41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</row>
    <row r="135" spans="2:41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</row>
    <row r="136" spans="2:41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</row>
    <row r="137" spans="2:41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</row>
    <row r="138" spans="2:41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</row>
    <row r="139" spans="2:41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</row>
    <row r="140" spans="2:41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</row>
    <row r="141" spans="2:41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</row>
    <row r="142" spans="2:41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</row>
    <row r="143" spans="2:41"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</row>
    <row r="144" spans="2:41"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</row>
    <row r="145" spans="2:41"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</row>
    <row r="146" spans="2:41"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</row>
    <row r="147" spans="2:41"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</row>
    <row r="148" spans="2:41"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</row>
    <row r="149" spans="2:41"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</row>
    <row r="150" spans="2:41"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</row>
    <row r="151" spans="2:41"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</row>
    <row r="152" spans="2:41"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</row>
    <row r="153" spans="2:41"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</row>
    <row r="154" spans="2:41"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</row>
    <row r="155" spans="2:41"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</row>
    <row r="156" spans="2:41"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</row>
    <row r="157" spans="2:41"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</row>
    <row r="158" spans="2:41"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</row>
    <row r="159" spans="2:41"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</row>
    <row r="160" spans="2:41"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</row>
    <row r="161" spans="2:41"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</row>
    <row r="162" spans="2:41"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</row>
    <row r="163" spans="2:41"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</row>
    <row r="164" spans="2:41"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</row>
    <row r="165" spans="2:41"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</row>
    <row r="166" spans="2:41"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</row>
    <row r="167" spans="2:41"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</row>
    <row r="168" spans="2:41"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</row>
    <row r="169" spans="2:41"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</row>
    <row r="170" spans="2:41"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</row>
    <row r="171" spans="2:41"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</row>
    <row r="172" spans="2:41"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</row>
    <row r="173" spans="2:41"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</row>
    <row r="174" spans="2:41"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</row>
    <row r="175" spans="2:41"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</row>
    <row r="176" spans="2:41"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</row>
    <row r="177" spans="2:41"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</row>
    <row r="178" spans="2:41"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</row>
    <row r="179" spans="2:41"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</row>
    <row r="180" spans="2:41"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</row>
    <row r="181" spans="2:41"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</row>
    <row r="182" spans="2:41"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</row>
    <row r="183" spans="2:41"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</row>
    <row r="184" spans="2:41"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</row>
    <row r="185" spans="2:41"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</row>
    <row r="186" spans="2:41"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</row>
    <row r="187" spans="2:41"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</row>
  </sheetData>
  <printOptions gridLines="1"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Intro</vt:lpstr>
      <vt:lpstr>MMs</vt:lpstr>
      <vt:lpstr>Cálculo CW de Lucky</vt:lpstr>
      <vt:lpstr>Calculo CS de Alexa</vt:lpstr>
      <vt:lpstr>Ejemplos con costos</vt:lpstr>
      <vt:lpstr>1C 1S Cw desconocido</vt:lpstr>
      <vt:lpstr>Servidores múltiples Cw descono</vt:lpstr>
      <vt:lpstr>'Ejemplos con costos'!units</vt:lpstr>
      <vt:lpstr>MMs!units</vt:lpstr>
      <vt:lpstr>'Servidores múltiples Cw descono'!units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Queuing Computations</dc:title>
  <dc:creator>David W. Ashley</dc:creator>
  <dc:description>Models for M/M/s, M/G/1, finite queue, and finite population</dc:description>
  <cp:lastModifiedBy>Enrique León</cp:lastModifiedBy>
  <dcterms:created xsi:type="dcterms:W3CDTF">1997-05-21T06:56:39Z</dcterms:created>
  <dcterms:modified xsi:type="dcterms:W3CDTF">2026-03-08T13:19:52Z</dcterms:modified>
</cp:coreProperties>
</file>