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nrique/Documents/UCR/Operaciones/Virtualización/Página del área/Material para la página/Cursos/DN-0110/Ejercicios de clase/"/>
    </mc:Choice>
  </mc:AlternateContent>
  <xr:revisionPtr revIDLastSave="0" documentId="13_ncr:1_{C0D174F9-3421-2E43-B1E9-42657E981C2D}" xr6:coauthVersionLast="47" xr6:coauthVersionMax="47" xr10:uidLastSave="{00000000-0000-0000-0000-000000000000}"/>
  <bookViews>
    <workbookView xWindow="5100" yWindow="1300" windowWidth="27520" windowHeight="16560" xr2:uid="{00000000-000D-0000-FFFF-FFFF00000000}"/>
  </bookViews>
  <sheets>
    <sheet name="Intro" sheetId="1" r:id="rId1"/>
    <sheet name="MMs" sheetId="12" r:id="rId2"/>
    <sheet name="finite queue length" sheetId="13" r:id="rId3"/>
    <sheet name="MG1" sheetId="14" r:id="rId4"/>
    <sheet name="Plantilla de costos" sheetId="15" r:id="rId5"/>
  </sheets>
  <externalReferences>
    <externalReference r:id="rId6"/>
    <externalReference r:id="rId7"/>
  </externalReferences>
  <definedNames>
    <definedName name="__123Graph_A" hidden="1">Intro!$M$26:$M$66</definedName>
    <definedName name="__123Graph_AFNTPOP" hidden="1">Intro!$O$86:$O$126</definedName>
    <definedName name="__123Graph_AFNTQUE" hidden="1">Intro!$AJ$65:$AJ$105</definedName>
    <definedName name="__123Graph_AMMS" hidden="1">Intro!$M$26:$M$66</definedName>
    <definedName name="__123Graph_X" hidden="1">Intro!$K$26:$K$66</definedName>
    <definedName name="__123Graph_XFNTPOP" hidden="1">Intro!$M$86:$M$126</definedName>
    <definedName name="__123Graph_XFNTQUE" hidden="1">Intro!$AI$65:$AI$105</definedName>
    <definedName name="__123Graph_XMMS" hidden="1">Intro!$K$26:$K$66</definedName>
    <definedName name="_Regression_Int" localSheetId="0" hidden="1">1</definedName>
    <definedName name="MinimizeCosts">FALSE</definedName>
    <definedName name="RT">999999999999</definedName>
    <definedName name="TreeData">#REF!</definedName>
    <definedName name="TreeDiagBase">#REF!</definedName>
    <definedName name="TreeDiagram">[1]Árbol!$J$4:$AB$122</definedName>
    <definedName name="units" localSheetId="2">[2]MMs!$E$5</definedName>
    <definedName name="units" localSheetId="3">[2]MMs!$E$5</definedName>
    <definedName name="units" localSheetId="1">MMs!$E$5</definedName>
    <definedName name="units" localSheetId="4">'Plantilla de costos'!$E$5</definedName>
    <definedName name="units">#REF!</definedName>
    <definedName name="UseExpUtility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15" l="1"/>
  <c r="O6" i="15"/>
  <c r="P6" i="15"/>
  <c r="O7" i="15"/>
  <c r="P7" i="15"/>
  <c r="O8" i="15"/>
  <c r="P8" i="15"/>
  <c r="O9" i="15"/>
  <c r="P9" i="15"/>
  <c r="O10" i="15"/>
  <c r="P10" i="15"/>
  <c r="O11" i="15"/>
  <c r="P11" i="15"/>
  <c r="O12" i="15"/>
  <c r="P12" i="15"/>
  <c r="O13" i="15"/>
  <c r="P13" i="15"/>
  <c r="O14" i="15"/>
  <c r="P14" i="15"/>
  <c r="O15" i="15"/>
  <c r="P15" i="15"/>
  <c r="O16" i="15"/>
  <c r="P16" i="15"/>
  <c r="O17" i="15"/>
  <c r="P17" i="15"/>
  <c r="O18" i="15"/>
  <c r="P18" i="15"/>
  <c r="O19" i="15"/>
  <c r="P19" i="15"/>
  <c r="O20" i="15"/>
  <c r="P20" i="15"/>
  <c r="O21" i="15"/>
  <c r="P21" i="15"/>
  <c r="O22" i="15"/>
  <c r="P22" i="15"/>
  <c r="O23" i="15"/>
  <c r="P23" i="15"/>
  <c r="O24" i="15"/>
  <c r="P24" i="15"/>
  <c r="O25" i="15"/>
  <c r="P25" i="15"/>
  <c r="O26" i="15"/>
  <c r="P26" i="15"/>
  <c r="O27" i="15"/>
  <c r="P27" i="15"/>
  <c r="O28" i="15"/>
  <c r="P28" i="15"/>
  <c r="O29" i="15"/>
  <c r="P29" i="15"/>
  <c r="O30" i="15"/>
  <c r="P30" i="15"/>
  <c r="O31" i="15"/>
  <c r="P31" i="15"/>
  <c r="O32" i="15"/>
  <c r="P32" i="15"/>
  <c r="O33" i="15"/>
  <c r="P33" i="15"/>
  <c r="O34" i="15"/>
  <c r="P34" i="15"/>
  <c r="O35" i="15"/>
  <c r="P35" i="15"/>
  <c r="O36" i="15"/>
  <c r="P36" i="15"/>
  <c r="O37" i="15"/>
  <c r="P37" i="15"/>
  <c r="O38" i="15"/>
  <c r="P38" i="15"/>
  <c r="O39" i="15"/>
  <c r="P39" i="15"/>
  <c r="O40" i="15"/>
  <c r="P40" i="15"/>
  <c r="O41" i="15"/>
  <c r="P41" i="15"/>
  <c r="O42" i="15"/>
  <c r="P42" i="15"/>
  <c r="O43" i="15"/>
  <c r="P43" i="15"/>
  <c r="O44" i="15"/>
  <c r="P44" i="15"/>
  <c r="O45" i="15"/>
  <c r="P45" i="15"/>
  <c r="O46" i="15"/>
  <c r="P46" i="15"/>
  <c r="O47" i="15"/>
  <c r="P47" i="15"/>
  <c r="O48" i="15"/>
  <c r="P48" i="15"/>
  <c r="O49" i="15"/>
  <c r="P49" i="15"/>
  <c r="O50" i="15"/>
  <c r="P50" i="15"/>
  <c r="O51" i="15"/>
  <c r="P51" i="15"/>
  <c r="O52" i="15"/>
  <c r="P52" i="15"/>
  <c r="O53" i="15"/>
  <c r="P53" i="15"/>
  <c r="O54" i="15"/>
  <c r="P54" i="15"/>
  <c r="N47" i="15"/>
  <c r="L1" i="15"/>
  <c r="O1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Q3" i="15"/>
  <c r="L2" i="15"/>
  <c r="L3" i="15"/>
  <c r="L5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7" i="15"/>
  <c r="N8" i="15"/>
  <c r="N9" i="15"/>
  <c r="N10" i="15"/>
  <c r="N11" i="15"/>
  <c r="N5" i="15"/>
  <c r="F12" i="15"/>
  <c r="F7" i="15"/>
  <c r="F8" i="15"/>
  <c r="F10" i="15"/>
  <c r="F11" i="15"/>
  <c r="H11" i="15"/>
  <c r="G11" i="15"/>
  <c r="H10" i="15"/>
  <c r="G10" i="15"/>
  <c r="F6" i="15"/>
  <c r="F9" i="15"/>
  <c r="B5" i="15"/>
  <c r="F3" i="15"/>
  <c r="F2" i="15"/>
  <c r="G14" i="14"/>
  <c r="E3" i="14"/>
  <c r="E4" i="14"/>
  <c r="E5" i="14" s="1"/>
  <c r="G13" i="14"/>
  <c r="F5" i="14"/>
  <c r="H4" i="14"/>
  <c r="F4" i="14"/>
  <c r="F3" i="14"/>
  <c r="E2" i="13"/>
  <c r="O5" i="13" s="1"/>
  <c r="O12" i="13" s="1"/>
  <c r="E3" i="13"/>
  <c r="E4" i="13"/>
  <c r="Q5" i="13"/>
  <c r="T10" i="13"/>
  <c r="T11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R9" i="13"/>
  <c r="R10" i="13"/>
  <c r="R11" i="13" s="1"/>
  <c r="R12" i="13" s="1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R32" i="13" s="1"/>
  <c r="R33" i="13" s="1"/>
  <c r="R34" i="13" s="1"/>
  <c r="R35" i="13" s="1"/>
  <c r="R36" i="13" s="1"/>
  <c r="R37" i="13" s="1"/>
  <c r="R38" i="13" s="1"/>
  <c r="R39" i="13" s="1"/>
  <c r="R40" i="13" s="1"/>
  <c r="R41" i="13" s="1"/>
  <c r="R42" i="13" s="1"/>
  <c r="R43" i="13" s="1"/>
  <c r="R44" i="13" s="1"/>
  <c r="R45" i="13" s="1"/>
  <c r="R46" i="13" s="1"/>
  <c r="R47" i="13" s="1"/>
  <c r="R48" i="13" s="1"/>
  <c r="R49" i="13" s="1"/>
  <c r="R50" i="13" s="1"/>
  <c r="R51" i="13" s="1"/>
  <c r="R52" i="13" s="1"/>
  <c r="R53" i="13" s="1"/>
  <c r="R54" i="13" s="1"/>
  <c r="R55" i="13" s="1"/>
  <c r="R56" i="13" s="1"/>
  <c r="R57" i="13" s="1"/>
  <c r="R58" i="13" s="1"/>
  <c r="P12" i="13"/>
  <c r="P13" i="13"/>
  <c r="P14" i="13" s="1"/>
  <c r="V22" i="13"/>
  <c r="T22" i="13"/>
  <c r="V23" i="13"/>
  <c r="T23" i="13" s="1"/>
  <c r="V24" i="13"/>
  <c r="T24" i="13" s="1"/>
  <c r="V26" i="13"/>
  <c r="T26" i="13"/>
  <c r="V27" i="13"/>
  <c r="T27" i="13"/>
  <c r="V28" i="13"/>
  <c r="T28" i="13" s="1"/>
  <c r="V30" i="13"/>
  <c r="T30" i="13"/>
  <c r="V31" i="13"/>
  <c r="T31" i="13"/>
  <c r="V32" i="13"/>
  <c r="T32" i="13" s="1"/>
  <c r="V34" i="13"/>
  <c r="T34" i="13"/>
  <c r="V35" i="13"/>
  <c r="T35" i="13" s="1"/>
  <c r="V36" i="13"/>
  <c r="T36" i="13" s="1"/>
  <c r="V38" i="13"/>
  <c r="T38" i="13"/>
  <c r="V39" i="13"/>
  <c r="T39" i="13" s="1"/>
  <c r="V40" i="13"/>
  <c r="T40" i="13" s="1"/>
  <c r="V42" i="13"/>
  <c r="T42" i="13"/>
  <c r="V43" i="13"/>
  <c r="T43" i="13" s="1"/>
  <c r="V44" i="13"/>
  <c r="T44" i="13" s="1"/>
  <c r="V46" i="13"/>
  <c r="T46" i="13"/>
  <c r="V47" i="13"/>
  <c r="T47" i="13" s="1"/>
  <c r="V48" i="13"/>
  <c r="T48" i="13" s="1"/>
  <c r="V50" i="13"/>
  <c r="T5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2" i="13"/>
  <c r="Z43" i="13"/>
  <c r="Z44" i="13"/>
  <c r="Z45" i="13"/>
  <c r="Z46" i="13"/>
  <c r="Z47" i="13"/>
  <c r="Z48" i="13"/>
  <c r="Z49" i="13"/>
  <c r="Z5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2" i="13"/>
  <c r="AA43" i="13"/>
  <c r="AA44" i="13"/>
  <c r="AA45" i="13"/>
  <c r="AA46" i="13"/>
  <c r="AA47" i="13"/>
  <c r="AA48" i="13"/>
  <c r="AA49" i="13"/>
  <c r="AA50" i="13"/>
  <c r="B74" i="13"/>
  <c r="O5" i="12"/>
  <c r="O6" i="12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O50" i="12"/>
  <c r="P50" i="12"/>
  <c r="O51" i="12"/>
  <c r="P51" i="12"/>
  <c r="O52" i="12"/>
  <c r="P52" i="12"/>
  <c r="O53" i="12"/>
  <c r="P53" i="12"/>
  <c r="O54" i="12"/>
  <c r="P54" i="12"/>
  <c r="N47" i="12"/>
  <c r="L1" i="12"/>
  <c r="O1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Q3" i="12"/>
  <c r="L2" i="12"/>
  <c r="L3" i="12"/>
  <c r="L5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7" i="12"/>
  <c r="N8" i="12"/>
  <c r="N9" i="12"/>
  <c r="N10" i="12"/>
  <c r="N11" i="12"/>
  <c r="N5" i="12"/>
  <c r="F12" i="12"/>
  <c r="F7" i="12"/>
  <c r="F8" i="12"/>
  <c r="F10" i="12"/>
  <c r="F11" i="12"/>
  <c r="H11" i="12"/>
  <c r="G11" i="12"/>
  <c r="H10" i="12"/>
  <c r="G10" i="12"/>
  <c r="F6" i="12"/>
  <c r="F9" i="12"/>
  <c r="B5" i="12"/>
  <c r="F3" i="12"/>
  <c r="F2" i="12"/>
  <c r="P15" i="13" l="1"/>
  <c r="S10" i="13"/>
  <c r="S11" i="13" s="1"/>
  <c r="S12" i="13" s="1"/>
  <c r="S13" i="13" s="1"/>
  <c r="S14" i="13" s="1"/>
  <c r="S15" i="13" s="1"/>
  <c r="S16" i="13" s="1"/>
  <c r="S17" i="13" s="1"/>
  <c r="S18" i="13" s="1"/>
  <c r="S19" i="13" s="1"/>
  <c r="S20" i="13" s="1"/>
  <c r="S21" i="13" s="1"/>
  <c r="S22" i="13" s="1"/>
  <c r="S23" i="13" s="1"/>
  <c r="S24" i="13" s="1"/>
  <c r="S25" i="13" s="1"/>
  <c r="S26" i="13" s="1"/>
  <c r="S27" i="13" s="1"/>
  <c r="S28" i="13" s="1"/>
  <c r="S29" i="13" s="1"/>
  <c r="S30" i="13" s="1"/>
  <c r="S31" i="13" s="1"/>
  <c r="S32" i="13" s="1"/>
  <c r="S33" i="13" s="1"/>
  <c r="S34" i="13" s="1"/>
  <c r="S35" i="13" s="1"/>
  <c r="S36" i="13" s="1"/>
  <c r="S37" i="13" s="1"/>
  <c r="S38" i="13" s="1"/>
  <c r="S39" i="13" s="1"/>
  <c r="S40" i="13" s="1"/>
  <c r="S41" i="13" s="1"/>
  <c r="S42" i="13" s="1"/>
  <c r="S43" i="13" s="1"/>
  <c r="S44" i="13" s="1"/>
  <c r="S45" i="13" s="1"/>
  <c r="S46" i="13" s="1"/>
  <c r="S47" i="13" s="1"/>
  <c r="S48" i="13" s="1"/>
  <c r="S49" i="13" s="1"/>
  <c r="S50" i="13" s="1"/>
  <c r="S51" i="13" s="1"/>
  <c r="S52" i="13" s="1"/>
  <c r="S53" i="13" s="1"/>
  <c r="S54" i="13" s="1"/>
  <c r="S55" i="13" s="1"/>
  <c r="S56" i="13" s="1"/>
  <c r="S57" i="13" s="1"/>
  <c r="S58" i="13" s="1"/>
  <c r="T7" i="13" s="1"/>
  <c r="O7" i="13" s="1"/>
  <c r="O6" i="13"/>
  <c r="G4" i="14"/>
  <c r="F9" i="14" s="1"/>
  <c r="V49" i="13"/>
  <c r="T49" i="13" s="1"/>
  <c r="V45" i="13"/>
  <c r="T45" i="13" s="1"/>
  <c r="V41" i="13"/>
  <c r="T41" i="13" s="1"/>
  <c r="V37" i="13"/>
  <c r="T37" i="13" s="1"/>
  <c r="V33" i="13"/>
  <c r="T33" i="13" s="1"/>
  <c r="V29" i="13"/>
  <c r="T29" i="13" s="1"/>
  <c r="V25" i="13"/>
  <c r="T25" i="13" s="1"/>
  <c r="F10" i="14" l="1"/>
  <c r="B7" i="14"/>
  <c r="F11" i="14"/>
  <c r="Q13" i="13"/>
  <c r="Q12" i="13"/>
  <c r="P16" i="13"/>
  <c r="Q15" i="13"/>
  <c r="Q14" i="13"/>
  <c r="Q16" i="13" l="1"/>
  <c r="P17" i="13"/>
  <c r="F12" i="14"/>
  <c r="F13" i="14"/>
  <c r="F14" i="14" s="1"/>
  <c r="P18" i="13" l="1"/>
  <c r="Q17" i="13"/>
  <c r="Q18" i="13" l="1"/>
  <c r="P19" i="13"/>
  <c r="P20" i="13" l="1"/>
  <c r="Q19" i="13"/>
  <c r="Q20" i="13" l="1"/>
  <c r="P21" i="13"/>
  <c r="P22" i="13" l="1"/>
  <c r="Q21" i="13"/>
  <c r="Q22" i="13" l="1"/>
  <c r="P23" i="13"/>
  <c r="P24" i="13" l="1"/>
  <c r="Q23" i="13"/>
  <c r="P25" i="13" l="1"/>
  <c r="Q24" i="13"/>
  <c r="P26" i="13" l="1"/>
  <c r="Q25" i="13"/>
  <c r="Q26" i="13" l="1"/>
  <c r="P27" i="13"/>
  <c r="P28" i="13" l="1"/>
  <c r="Q27" i="13"/>
  <c r="Q28" i="13" l="1"/>
  <c r="P29" i="13"/>
  <c r="P30" i="13" l="1"/>
  <c r="Q29" i="13"/>
  <c r="Q30" i="13" l="1"/>
  <c r="P31" i="13"/>
  <c r="P32" i="13" l="1"/>
  <c r="Q31" i="13"/>
  <c r="Q32" i="13" l="1"/>
  <c r="P33" i="13"/>
  <c r="P34" i="13" l="1"/>
  <c r="Q33" i="13"/>
  <c r="Q34" i="13" l="1"/>
  <c r="P35" i="13"/>
  <c r="P36" i="13" l="1"/>
  <c r="Q35" i="13"/>
  <c r="P37" i="13" l="1"/>
  <c r="Q36" i="13"/>
  <c r="P38" i="13" l="1"/>
  <c r="Q37" i="13"/>
  <c r="Q38" i="13" l="1"/>
  <c r="P39" i="13"/>
  <c r="P40" i="13" l="1"/>
  <c r="Q39" i="13"/>
  <c r="Q40" i="13" l="1"/>
  <c r="P41" i="13"/>
  <c r="P42" i="13" l="1"/>
  <c r="Q41" i="13"/>
  <c r="Q42" i="13" l="1"/>
  <c r="P43" i="13"/>
  <c r="P44" i="13" l="1"/>
  <c r="Q43" i="13"/>
  <c r="Q44" i="13" l="1"/>
  <c r="P45" i="13"/>
  <c r="P46" i="13" l="1"/>
  <c r="Q45" i="13"/>
  <c r="Q46" i="13" l="1"/>
  <c r="P47" i="13"/>
  <c r="P48" i="13" l="1"/>
  <c r="Q47" i="13"/>
  <c r="Q48" i="13" l="1"/>
  <c r="P49" i="13"/>
  <c r="P50" i="13" l="1"/>
  <c r="Q49" i="13"/>
  <c r="Q50" i="13" l="1"/>
  <c r="P51" i="13"/>
  <c r="Q51" i="13" s="1"/>
  <c r="O9" i="13" s="1"/>
  <c r="X13" i="13" l="1"/>
  <c r="V13" i="13" s="1"/>
  <c r="T13" i="13" s="1"/>
  <c r="X21" i="13"/>
  <c r="V21" i="13" s="1"/>
  <c r="X27" i="13"/>
  <c r="X35" i="13"/>
  <c r="X43" i="13"/>
  <c r="X30" i="13"/>
  <c r="X17" i="13"/>
  <c r="X23" i="13"/>
  <c r="X31" i="13"/>
  <c r="X39" i="13"/>
  <c r="X47" i="13"/>
  <c r="X16" i="13"/>
  <c r="V16" i="13" s="1"/>
  <c r="T16" i="13" s="1"/>
  <c r="X28" i="13"/>
  <c r="X36" i="13"/>
  <c r="X44" i="13"/>
  <c r="X19" i="13"/>
  <c r="V19" i="13" s="1"/>
  <c r="T19" i="13" s="1"/>
  <c r="X29" i="13"/>
  <c r="X37" i="13"/>
  <c r="X45" i="13"/>
  <c r="X14" i="13"/>
  <c r="V14" i="13" s="1"/>
  <c r="T14" i="13" s="1"/>
  <c r="X22" i="13"/>
  <c r="X38" i="13"/>
  <c r="X46" i="13"/>
  <c r="F7" i="13"/>
  <c r="X40" i="13"/>
  <c r="X11" i="13"/>
  <c r="V11" i="13" s="1"/>
  <c r="X41" i="13"/>
  <c r="X15" i="13"/>
  <c r="V15" i="13" s="1"/>
  <c r="T15" i="13" s="1"/>
  <c r="X24" i="13"/>
  <c r="X42" i="13"/>
  <c r="X49" i="13"/>
  <c r="X50" i="13"/>
  <c r="X12" i="13"/>
  <c r="V12" i="13" s="1"/>
  <c r="T12" i="13" s="1"/>
  <c r="X18" i="13"/>
  <c r="V18" i="13" s="1"/>
  <c r="T18" i="13" s="1"/>
  <c r="X25" i="13"/>
  <c r="X48" i="13"/>
  <c r="X20" i="13"/>
  <c r="V20" i="13" s="1"/>
  <c r="T20" i="13" s="1"/>
  <c r="X34" i="13"/>
  <c r="X26" i="13"/>
  <c r="X32" i="13"/>
  <c r="V10" i="13"/>
  <c r="X33" i="13"/>
  <c r="W11" i="13"/>
  <c r="W12" i="13" s="1"/>
  <c r="W13" i="13" s="1"/>
  <c r="W14" i="13" s="1"/>
  <c r="W15" i="13" s="1"/>
  <c r="W16" i="13" s="1"/>
  <c r="W17" i="13" s="1"/>
  <c r="X9" i="13" l="1"/>
  <c r="V17" i="13"/>
  <c r="T17" i="13" s="1"/>
  <c r="W18" i="13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W34" i="13" s="1"/>
  <c r="W35" i="13" s="1"/>
  <c r="W36" i="13" s="1"/>
  <c r="W37" i="13" s="1"/>
  <c r="W38" i="13" s="1"/>
  <c r="W39" i="13" s="1"/>
  <c r="W40" i="13" s="1"/>
  <c r="W41" i="13" s="1"/>
  <c r="W42" i="13" s="1"/>
  <c r="W43" i="13" s="1"/>
  <c r="W44" i="13" s="1"/>
  <c r="W45" i="13" s="1"/>
  <c r="W46" i="13" s="1"/>
  <c r="W47" i="13" s="1"/>
  <c r="W48" i="13" s="1"/>
  <c r="W49" i="13" s="1"/>
  <c r="W50" i="13" s="1"/>
  <c r="T21" i="13"/>
  <c r="F13" i="13"/>
  <c r="Z10" i="13"/>
  <c r="Z8" i="13" s="1"/>
  <c r="V8" i="13"/>
  <c r="AA10" i="13"/>
  <c r="AA9" i="13" s="1"/>
  <c r="F12" i="13" s="1"/>
  <c r="Y10" i="13"/>
  <c r="Y8" i="13" s="1"/>
  <c r="T9" i="13"/>
  <c r="F8" i="13" s="1"/>
  <c r="W9" i="13" l="1"/>
  <c r="F9" i="13"/>
  <c r="F6" i="13" s="1"/>
  <c r="F10" i="13"/>
  <c r="F11" i="13" s="1"/>
</calcChain>
</file>

<file path=xl/sharedStrings.xml><?xml version="1.0" encoding="utf-8"?>
<sst xmlns="http://schemas.openxmlformats.org/spreadsheetml/2006/main" count="112" uniqueCount="63">
  <si>
    <t>QUEUING TEMPLATES</t>
  </si>
  <si>
    <t>© 1995 by David W. Ashley</t>
  </si>
  <si>
    <t>Revised May 21, 1997</t>
  </si>
  <si>
    <t xml:space="preserve">  This worksheet computes queuing results for the following models:</t>
  </si>
  <si>
    <t>M / M / s</t>
  </si>
  <si>
    <t>M / M / s with finite queue length</t>
  </si>
  <si>
    <t>M / M / s with finite arrival population</t>
  </si>
  <si>
    <t>M / G / 1</t>
  </si>
  <si>
    <t xml:space="preserve">   Click on the page tab to use the model of your choice.  Enter the required</t>
  </si>
  <si>
    <t xml:space="preserve">   parameters in the boxes.</t>
  </si>
  <si>
    <t xml:space="preserve">   Parameters for all models are initially linked to those entered for M/M/s.</t>
  </si>
  <si>
    <t>M/M/s queuing computations</t>
  </si>
  <si>
    <t>lambda/mu</t>
  </si>
  <si>
    <t>s-1</t>
  </si>
  <si>
    <t>THE ARRIVAL RATE SHOULD BE LESS THAN THE OVERALL SERVICE RATE!</t>
  </si>
  <si>
    <t>Arrival rate</t>
  </si>
  <si>
    <t>Assumes Poisson process for</t>
  </si>
  <si>
    <t>/s</t>
  </si>
  <si>
    <t xml:space="preserve"> </t>
  </si>
  <si>
    <t xml:space="preserve">Service rate </t>
  </si>
  <si>
    <t>arrivals and services.</t>
  </si>
  <si>
    <t xml:space="preserve"> s factorial =</t>
  </si>
  <si>
    <t xml:space="preserve">Number of servers </t>
  </si>
  <si>
    <t xml:space="preserve">  (max of 40)</t>
  </si>
  <si>
    <t>P(0) =</t>
  </si>
  <si>
    <t>Utilization</t>
  </si>
  <si>
    <t>P(n)</t>
  </si>
  <si>
    <t>P(0), probability that the system is empty</t>
  </si>
  <si>
    <t>Lq, expected queue length</t>
  </si>
  <si>
    <t>L, expected number in system</t>
  </si>
  <si>
    <t>Wq, expected time in queue</t>
  </si>
  <si>
    <t>W, expected total time in system</t>
  </si>
  <si>
    <t>Probability that a customer waits</t>
  </si>
  <si>
    <t>L</t>
  </si>
  <si>
    <t>hour</t>
  </si>
  <si>
    <t>Time Unit</t>
  </si>
  <si>
    <t>Cs</t>
  </si>
  <si>
    <t>Cw</t>
  </si>
  <si>
    <t>C</t>
  </si>
  <si>
    <t>k</t>
  </si>
  <si>
    <t>CT</t>
  </si>
  <si>
    <t>F</t>
  </si>
  <si>
    <t>λ</t>
  </si>
  <si>
    <t>μ</t>
  </si>
  <si>
    <t>Probability that a customer balks</t>
  </si>
  <si>
    <t>n</t>
  </si>
  <si>
    <t>comp of Lq</t>
  </si>
  <si>
    <t>prob wait</t>
  </si>
  <si>
    <t>computation of L</t>
  </si>
  <si>
    <t xml:space="preserve">   (max of 40 combined)</t>
  </si>
  <si>
    <t xml:space="preserve">         Maximum queue length</t>
  </si>
  <si>
    <t xml:space="preserve">   (max of 40)</t>
  </si>
  <si>
    <t xml:space="preserve">         Number of servers</t>
  </si>
  <si>
    <t xml:space="preserve">         Service rate </t>
  </si>
  <si>
    <t xml:space="preserve">         Arrival rate </t>
  </si>
  <si>
    <t>M/M/s with Finite Queue</t>
  </si>
  <si>
    <t>M/G/1 queuing computations</t>
  </si>
  <si>
    <t>average</t>
  </si>
  <si>
    <t xml:space="preserve">Arrival rate </t>
  </si>
  <si>
    <t>service RATE</t>
  </si>
  <si>
    <t>Average service TIME</t>
  </si>
  <si>
    <t>Standard dev. of service time</t>
  </si>
  <si>
    <t>Time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</si>
</sst>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General_)"/>
    <numFmt numFmtId="165" formatCode="0.0000_)"/>
    <numFmt numFmtId="166" formatCode="&quot;$&quot;#,##0.00"/>
    <numFmt numFmtId="167" formatCode="0.00_)"/>
    <numFmt numFmtId="168" formatCode="0_)"/>
    <numFmt numFmtId="169" formatCode="\¢\ #,##0.00"/>
    <numFmt numFmtId="170" formatCode="_([$€-2]* #,##0.00_);_([$€-2]* \(#,##0.00\);_([$€-2]* &quot;-&quot;??_)"/>
    <numFmt numFmtId="171" formatCode="_(&quot;¢&quot;* #,##0.00_);_(&quot;¢&quot;* \(#,##0.00\);_(&quot;¢&quot;* &quot;-&quot;??_);_(@_)"/>
    <numFmt numFmtId="172" formatCode="0.00000000"/>
  </numFmts>
  <fonts count="46">
    <font>
      <sz val="12"/>
      <name val="Helv"/>
    </font>
    <font>
      <sz val="12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4"/>
      <color indexed="8"/>
      <name val="Times New Roman"/>
      <family val="1"/>
    </font>
    <font>
      <b/>
      <sz val="14"/>
      <color indexed="32"/>
      <name val="Times New Roman"/>
      <family val="1"/>
    </font>
    <font>
      <b/>
      <sz val="16"/>
      <color indexed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18"/>
      <name val="Times New Roman"/>
      <family val="1"/>
    </font>
    <font>
      <b/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10"/>
      <name val="Arial"/>
      <family val="2"/>
    </font>
    <font>
      <sz val="12"/>
      <color indexed="37"/>
      <name val="Arial"/>
      <family val="2"/>
    </font>
    <font>
      <sz val="9"/>
      <color indexed="8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color indexed="18"/>
      <name val="Times New Roman"/>
      <family val="1"/>
    </font>
    <font>
      <b/>
      <sz val="12"/>
      <name val="Helv"/>
    </font>
    <font>
      <u/>
      <sz val="12"/>
      <color theme="10"/>
      <name val="Helv"/>
    </font>
    <font>
      <u/>
      <sz val="12"/>
      <color theme="11"/>
      <name val="Helv"/>
    </font>
    <font>
      <sz val="10"/>
      <name val="Arial"/>
      <family val="2"/>
    </font>
    <font>
      <sz val="12"/>
      <name val="Helvetic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Helv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32"/>
      <name val="Arial"/>
      <family val="2"/>
    </font>
    <font>
      <b/>
      <sz val="12"/>
      <color indexed="32"/>
      <name val="Arial"/>
      <family val="2"/>
    </font>
    <font>
      <b/>
      <sz val="9"/>
      <color indexed="32"/>
      <name val="Arial"/>
      <family val="2"/>
    </font>
    <font>
      <sz val="12"/>
      <color theme="1"/>
      <name val="Arial"/>
      <family val="2"/>
    </font>
    <font>
      <sz val="12"/>
      <color theme="1"/>
      <name val="Helv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164" fontId="0" fillId="0" borderId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4" fontId="31" fillId="0" borderId="0"/>
    <xf numFmtId="164" fontId="31" fillId="0" borderId="0"/>
    <xf numFmtId="164" fontId="31" fillId="0" borderId="0"/>
    <xf numFmtId="172" fontId="31" fillId="0" borderId="0"/>
    <xf numFmtId="0" fontId="33" fillId="0" borderId="0"/>
    <xf numFmtId="0" fontId="32" fillId="0" borderId="0"/>
    <xf numFmtId="0" fontId="30" fillId="0" borderId="0"/>
    <xf numFmtId="164" fontId="31" fillId="0" borderId="0"/>
    <xf numFmtId="0" fontId="33" fillId="0" borderId="0"/>
    <xf numFmtId="0" fontId="32" fillId="0" borderId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8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35" fillId="0" borderId="0"/>
    <xf numFmtId="164" fontId="35" fillId="0" borderId="0"/>
  </cellStyleXfs>
  <cellXfs count="96">
    <xf numFmtId="164" fontId="0" fillId="0" borderId="0" xfId="0"/>
    <xf numFmtId="164" fontId="2" fillId="0" borderId="0" xfId="0" applyFont="1" applyAlignment="1">
      <alignment horizontal="left"/>
    </xf>
    <xf numFmtId="164" fontId="3" fillId="0" borderId="0" xfId="0" applyFont="1" applyAlignment="1">
      <alignment horizontal="left"/>
    </xf>
    <xf numFmtId="164" fontId="2" fillId="0" borderId="0" xfId="0" applyFont="1"/>
    <xf numFmtId="164" fontId="5" fillId="0" borderId="0" xfId="0" applyFont="1"/>
    <xf numFmtId="164" fontId="6" fillId="0" borderId="0" xfId="0" applyFont="1" applyAlignment="1">
      <alignment horizontal="left"/>
    </xf>
    <xf numFmtId="164" fontId="6" fillId="0" borderId="0" xfId="0" applyFont="1"/>
    <xf numFmtId="164" fontId="7" fillId="2" borderId="1" xfId="0" applyFont="1" applyFill="1" applyBorder="1" applyAlignment="1">
      <alignment horizontal="centerContinuous"/>
    </xf>
    <xf numFmtId="164" fontId="7" fillId="2" borderId="2" xfId="0" applyFont="1" applyFill="1" applyBorder="1" applyAlignment="1">
      <alignment horizontal="centerContinuous"/>
    </xf>
    <xf numFmtId="164" fontId="7" fillId="2" borderId="3" xfId="0" applyFont="1" applyFill="1" applyBorder="1" applyAlignment="1">
      <alignment horizontal="centerContinuous"/>
    </xf>
    <xf numFmtId="164" fontId="8" fillId="0" borderId="0" xfId="0" applyFont="1"/>
    <xf numFmtId="164" fontId="9" fillId="0" borderId="0" xfId="0" applyFont="1"/>
    <xf numFmtId="164" fontId="9" fillId="0" borderId="0" xfId="0" applyFont="1" applyAlignment="1">
      <alignment horizontal="left"/>
    </xf>
    <xf numFmtId="164" fontId="9" fillId="3" borderId="0" xfId="0" applyFont="1" applyFill="1"/>
    <xf numFmtId="164" fontId="10" fillId="0" borderId="0" xfId="0" applyFont="1" applyAlignment="1">
      <alignment horizontal="centerContinuous"/>
    </xf>
    <xf numFmtId="164" fontId="9" fillId="0" borderId="0" xfId="0" applyFont="1" applyAlignment="1">
      <alignment horizontal="centerContinuous"/>
    </xf>
    <xf numFmtId="164" fontId="3" fillId="0" borderId="0" xfId="0" applyFont="1"/>
    <xf numFmtId="164" fontId="11" fillId="0" borderId="0" xfId="0" applyFont="1" applyAlignment="1">
      <alignment horizontal="left"/>
    </xf>
    <xf numFmtId="164" fontId="12" fillId="0" borderId="0" xfId="0" applyFont="1" applyAlignment="1">
      <alignment horizontal="left"/>
    </xf>
    <xf numFmtId="37" fontId="9" fillId="0" borderId="0" xfId="0" applyNumberFormat="1" applyFont="1"/>
    <xf numFmtId="164" fontId="13" fillId="0" borderId="0" xfId="0" applyFont="1" applyAlignment="1">
      <alignment horizontal="left"/>
    </xf>
    <xf numFmtId="164" fontId="14" fillId="0" borderId="0" xfId="0" applyFont="1"/>
    <xf numFmtId="10" fontId="3" fillId="0" borderId="0" xfId="0" applyNumberFormat="1" applyFont="1"/>
    <xf numFmtId="164" fontId="9" fillId="0" borderId="0" xfId="0" applyFont="1" applyAlignment="1">
      <alignment horizontal="right"/>
    </xf>
    <xf numFmtId="165" fontId="3" fillId="0" borderId="0" xfId="0" applyNumberFormat="1" applyFont="1"/>
    <xf numFmtId="164" fontId="15" fillId="0" borderId="0" xfId="0" applyFont="1" applyAlignment="1">
      <alignment horizontal="left"/>
    </xf>
    <xf numFmtId="164" fontId="15" fillId="0" borderId="0" xfId="0" applyFont="1"/>
    <xf numFmtId="164" fontId="3" fillId="0" borderId="0" xfId="0" applyFont="1" applyAlignment="1">
      <alignment horizontal="center"/>
    </xf>
    <xf numFmtId="164" fontId="16" fillId="0" borderId="0" xfId="0" applyFont="1"/>
    <xf numFmtId="37" fontId="9" fillId="0" borderId="0" xfId="0" applyNumberFormat="1" applyFont="1" applyAlignment="1">
      <alignment horizontal="left"/>
    </xf>
    <xf numFmtId="164" fontId="18" fillId="3" borderId="0" xfId="0" applyFont="1" applyFill="1"/>
    <xf numFmtId="164" fontId="26" fillId="0" borderId="0" xfId="0" applyFont="1" applyAlignment="1">
      <alignment horizontal="centerContinuous"/>
    </xf>
    <xf numFmtId="164" fontId="27" fillId="5" borderId="4" xfId="0" applyFont="1" applyFill="1" applyBorder="1" applyAlignment="1">
      <alignment horizontal="center"/>
    </xf>
    <xf numFmtId="166" fontId="27" fillId="5" borderId="4" xfId="0" applyNumberFormat="1" applyFont="1" applyFill="1" applyBorder="1" applyAlignment="1">
      <alignment horizontal="center"/>
    </xf>
    <xf numFmtId="164" fontId="24" fillId="5" borderId="4" xfId="0" applyFont="1" applyFill="1" applyBorder="1" applyAlignment="1">
      <alignment horizontal="center"/>
    </xf>
    <xf numFmtId="166" fontId="0" fillId="5" borderId="4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17" fillId="5" borderId="4" xfId="0" applyNumberFormat="1" applyFont="1" applyFill="1" applyBorder="1" applyAlignment="1">
      <alignment horizontal="center"/>
    </xf>
    <xf numFmtId="4" fontId="17" fillId="5" borderId="4" xfId="0" applyNumberFormat="1" applyFont="1" applyFill="1" applyBorder="1" applyAlignment="1">
      <alignment horizontal="center"/>
    </xf>
    <xf numFmtId="169" fontId="0" fillId="5" borderId="4" xfId="0" applyNumberFormat="1" applyFill="1" applyBorder="1" applyAlignment="1">
      <alignment horizontal="center"/>
    </xf>
    <xf numFmtId="169" fontId="17" fillId="5" borderId="4" xfId="0" applyNumberFormat="1" applyFont="1" applyFill="1" applyBorder="1" applyAlignment="1">
      <alignment horizontal="center"/>
    </xf>
    <xf numFmtId="164" fontId="19" fillId="3" borderId="0" xfId="0" applyFont="1" applyFill="1" applyAlignment="1">
      <alignment horizontal="left"/>
    </xf>
    <xf numFmtId="164" fontId="17" fillId="3" borderId="0" xfId="0" applyFont="1" applyFill="1"/>
    <xf numFmtId="164" fontId="17" fillId="3" borderId="0" xfId="0" applyFont="1" applyFill="1" applyProtection="1">
      <protection locked="0"/>
    </xf>
    <xf numFmtId="164" fontId="17" fillId="3" borderId="0" xfId="0" applyFont="1" applyFill="1" applyAlignment="1" applyProtection="1">
      <alignment horizontal="left"/>
      <protection locked="0"/>
    </xf>
    <xf numFmtId="164" fontId="17" fillId="3" borderId="0" xfId="0" applyFont="1" applyFill="1" applyAlignment="1">
      <alignment horizontal="left"/>
    </xf>
    <xf numFmtId="164" fontId="4" fillId="3" borderId="0" xfId="0" applyFont="1" applyFill="1" applyAlignment="1">
      <alignment horizontal="left"/>
    </xf>
    <xf numFmtId="164" fontId="20" fillId="3" borderId="5" xfId="0" applyFont="1" applyFill="1" applyBorder="1" applyProtection="1">
      <protection locked="0"/>
    </xf>
    <xf numFmtId="164" fontId="23" fillId="3" borderId="0" xfId="0" applyFont="1" applyFill="1" applyAlignment="1" applyProtection="1">
      <alignment horizontal="left"/>
      <protection locked="0"/>
    </xf>
    <xf numFmtId="37" fontId="17" fillId="3" borderId="0" xfId="0" applyNumberFormat="1" applyFont="1" applyFill="1"/>
    <xf numFmtId="164" fontId="20" fillId="3" borderId="6" xfId="0" applyFont="1" applyFill="1" applyBorder="1" applyProtection="1">
      <protection locked="0"/>
    </xf>
    <xf numFmtId="164" fontId="22" fillId="3" borderId="0" xfId="0" applyFont="1" applyFill="1" applyAlignment="1" applyProtection="1">
      <alignment horizontal="left"/>
      <protection locked="0"/>
    </xf>
    <xf numFmtId="164" fontId="25" fillId="3" borderId="0" xfId="0" applyFont="1" applyFill="1" applyProtection="1">
      <protection locked="0"/>
    </xf>
    <xf numFmtId="164" fontId="21" fillId="3" borderId="0" xfId="0" applyFont="1" applyFill="1"/>
    <xf numFmtId="164" fontId="4" fillId="3" borderId="0" xfId="0" applyFont="1" applyFill="1"/>
    <xf numFmtId="164" fontId="17" fillId="3" borderId="5" xfId="0" applyFont="1" applyFill="1" applyBorder="1"/>
    <xf numFmtId="10" fontId="4" fillId="3" borderId="0" xfId="0" applyNumberFormat="1" applyFont="1" applyFill="1"/>
    <xf numFmtId="164" fontId="17" fillId="3" borderId="0" xfId="0" applyFont="1" applyFill="1" applyAlignment="1">
      <alignment horizontal="right"/>
    </xf>
    <xf numFmtId="165" fontId="4" fillId="3" borderId="0" xfId="0" applyNumberFormat="1" applyFont="1" applyFill="1"/>
    <xf numFmtId="164" fontId="4" fillId="3" borderId="0" xfId="0" applyFont="1" applyFill="1" applyProtection="1">
      <protection locked="0"/>
    </xf>
    <xf numFmtId="166" fontId="0" fillId="4" borderId="0" xfId="0" applyNumberFormat="1" applyFill="1"/>
    <xf numFmtId="164" fontId="0" fillId="5" borderId="4" xfId="0" applyFill="1" applyBorder="1" applyAlignment="1">
      <alignment horizontal="center"/>
    </xf>
    <xf numFmtId="166" fontId="17" fillId="4" borderId="0" xfId="0" applyNumberFormat="1" applyFont="1" applyFill="1"/>
    <xf numFmtId="165" fontId="17" fillId="3" borderId="0" xfId="0" applyNumberFormat="1" applyFont="1" applyFill="1"/>
    <xf numFmtId="164" fontId="17" fillId="3" borderId="0" xfId="0" applyFont="1" applyFill="1" applyAlignment="1">
      <alignment horizontal="centerContinuous"/>
    </xf>
    <xf numFmtId="164" fontId="17" fillId="3" borderId="0" xfId="0" applyFont="1" applyFill="1" applyAlignment="1">
      <alignment horizontal="center"/>
    </xf>
    <xf numFmtId="37" fontId="17" fillId="3" borderId="0" xfId="0" applyNumberFormat="1" applyFont="1" applyFill="1" applyAlignment="1">
      <alignment horizontal="left"/>
    </xf>
    <xf numFmtId="10" fontId="17" fillId="3" borderId="0" xfId="0" applyNumberFormat="1" applyFont="1" applyFill="1"/>
    <xf numFmtId="164" fontId="36" fillId="3" borderId="0" xfId="0" applyFont="1" applyFill="1" applyAlignment="1">
      <alignment horizontal="left"/>
    </xf>
    <xf numFmtId="164" fontId="4" fillId="3" borderId="0" xfId="0" applyFont="1" applyFill="1" applyAlignment="1">
      <alignment horizontal="center"/>
    </xf>
    <xf numFmtId="164" fontId="37" fillId="3" borderId="0" xfId="0" applyFont="1" applyFill="1" applyAlignment="1">
      <alignment horizontal="left"/>
    </xf>
    <xf numFmtId="164" fontId="38" fillId="3" borderId="0" xfId="0" applyFont="1" applyFill="1" applyAlignment="1">
      <alignment horizontal="left"/>
    </xf>
    <xf numFmtId="164" fontId="25" fillId="3" borderId="0" xfId="0" applyFont="1" applyFill="1" applyAlignment="1" applyProtection="1">
      <alignment horizontal="left"/>
      <protection locked="0"/>
    </xf>
    <xf numFmtId="164" fontId="39" fillId="3" borderId="0" xfId="0" applyFont="1" applyFill="1" applyProtection="1">
      <protection locked="0"/>
    </xf>
    <xf numFmtId="164" fontId="37" fillId="3" borderId="0" xfId="0" applyFont="1" applyFill="1" applyProtection="1">
      <protection locked="0"/>
    </xf>
    <xf numFmtId="164" fontId="40" fillId="3" borderId="0" xfId="0" applyFont="1" applyFill="1" applyAlignment="1">
      <alignment horizontal="left"/>
    </xf>
    <xf numFmtId="164" fontId="41" fillId="3" borderId="0" xfId="0" applyFont="1" applyFill="1" applyAlignment="1">
      <alignment horizontal="left"/>
    </xf>
    <xf numFmtId="164" fontId="42" fillId="3" borderId="0" xfId="0" applyFont="1" applyFill="1" applyAlignment="1">
      <alignment horizontal="center"/>
    </xf>
    <xf numFmtId="164" fontId="43" fillId="3" borderId="0" xfId="0" applyFont="1" applyFill="1"/>
    <xf numFmtId="164" fontId="43" fillId="3" borderId="0" xfId="0" applyFont="1" applyFill="1" applyAlignment="1">
      <alignment horizontal="left"/>
    </xf>
    <xf numFmtId="164" fontId="43" fillId="4" borderId="0" xfId="0" applyFont="1" applyFill="1"/>
    <xf numFmtId="164" fontId="43" fillId="3" borderId="4" xfId="0" applyFont="1" applyFill="1" applyBorder="1" applyAlignment="1">
      <alignment vertical="center"/>
    </xf>
    <xf numFmtId="169" fontId="43" fillId="3" borderId="4" xfId="0" applyNumberFormat="1" applyFont="1" applyFill="1" applyBorder="1" applyAlignment="1">
      <alignment vertical="center"/>
    </xf>
    <xf numFmtId="1" fontId="43" fillId="3" borderId="4" xfId="0" applyNumberFormat="1" applyFont="1" applyFill="1" applyBorder="1" applyAlignment="1">
      <alignment vertical="center"/>
    </xf>
    <xf numFmtId="164" fontId="43" fillId="4" borderId="4" xfId="0" applyFont="1" applyFill="1" applyBorder="1"/>
    <xf numFmtId="168" fontId="43" fillId="4" borderId="4" xfId="0" applyNumberFormat="1" applyFont="1" applyFill="1" applyBorder="1"/>
    <xf numFmtId="164" fontId="43" fillId="3" borderId="4" xfId="0" applyFont="1" applyFill="1" applyBorder="1"/>
    <xf numFmtId="169" fontId="43" fillId="3" borderId="4" xfId="0" applyNumberFormat="1" applyFont="1" applyFill="1" applyBorder="1"/>
    <xf numFmtId="169" fontId="43" fillId="4" borderId="4" xfId="0" applyNumberFormat="1" applyFont="1" applyFill="1" applyBorder="1"/>
    <xf numFmtId="168" fontId="43" fillId="3" borderId="4" xfId="0" applyNumberFormat="1" applyFont="1" applyFill="1" applyBorder="1"/>
    <xf numFmtId="165" fontId="43" fillId="3" borderId="0" xfId="0" applyNumberFormat="1" applyFont="1" applyFill="1"/>
    <xf numFmtId="167" fontId="43" fillId="4" borderId="4" xfId="0" applyNumberFormat="1" applyFont="1" applyFill="1" applyBorder="1"/>
    <xf numFmtId="167" fontId="43" fillId="3" borderId="4" xfId="0" applyNumberFormat="1" applyFont="1" applyFill="1" applyBorder="1"/>
    <xf numFmtId="164" fontId="45" fillId="4" borderId="0" xfId="0" applyFont="1" applyFill="1"/>
    <xf numFmtId="164" fontId="44" fillId="4" borderId="0" xfId="0" applyFont="1" applyFill="1"/>
    <xf numFmtId="164" fontId="0" fillId="4" borderId="0" xfId="0" applyFill="1"/>
  </cellXfs>
  <cellStyles count="135">
    <cellStyle name="Comma 2" xfId="90" xr:uid="{00000000-0005-0000-0000-000000000000}"/>
    <cellStyle name="Comma 3" xfId="91" xr:uid="{00000000-0005-0000-0000-000001000000}"/>
    <cellStyle name="Euro" xfId="92" xr:uid="{00000000-0005-0000-0000-000002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Millares 2" xfId="93" xr:uid="{00000000-0005-0000-0000-00006D000000}"/>
    <cellStyle name="Millares 2 2" xfId="94" xr:uid="{00000000-0005-0000-0000-00006E000000}"/>
    <cellStyle name="Millares 2 3" xfId="95" xr:uid="{00000000-0005-0000-0000-00006F000000}"/>
    <cellStyle name="Millares 3" xfId="96" xr:uid="{00000000-0005-0000-0000-000070000000}"/>
    <cellStyle name="Millares 3 2" xfId="97" xr:uid="{00000000-0005-0000-0000-000071000000}"/>
    <cellStyle name="Moneda 2" xfId="98" xr:uid="{00000000-0005-0000-0000-000072000000}"/>
    <cellStyle name="Normal" xfId="0" builtinId="0"/>
    <cellStyle name="Normal 2" xfId="89" xr:uid="{00000000-0005-0000-0000-000074000000}"/>
    <cellStyle name="Normal 2 2" xfId="99" xr:uid="{00000000-0005-0000-0000-000075000000}"/>
    <cellStyle name="Normal 2 3" xfId="100" xr:uid="{00000000-0005-0000-0000-000076000000}"/>
    <cellStyle name="Normal 2 4" xfId="101" xr:uid="{00000000-0005-0000-0000-000077000000}"/>
    <cellStyle name="Normal 2 5" xfId="102" xr:uid="{00000000-0005-0000-0000-000078000000}"/>
    <cellStyle name="Normal 2 6" xfId="103" xr:uid="{00000000-0005-0000-0000-000079000000}"/>
    <cellStyle name="Normal 2 7" xfId="133" xr:uid="{12AE0F88-8B18-AB43-B61E-DBA490A19910}"/>
    <cellStyle name="Normal 3" xfId="104" xr:uid="{00000000-0005-0000-0000-00007A000000}"/>
    <cellStyle name="Normal 3 2" xfId="105" xr:uid="{00000000-0005-0000-0000-00007B000000}"/>
    <cellStyle name="Normal 3 3" xfId="106" xr:uid="{00000000-0005-0000-0000-00007C000000}"/>
    <cellStyle name="Normal 3 4" xfId="134" xr:uid="{ABAFCDBB-039A-2144-A579-D4962D3C1FC9}"/>
    <cellStyle name="Normal 4" xfId="107" xr:uid="{00000000-0005-0000-0000-00007D000000}"/>
    <cellStyle name="Normal 5" xfId="108" xr:uid="{00000000-0005-0000-0000-00007E000000}"/>
    <cellStyle name="Percent 2" xfId="109" xr:uid="{00000000-0005-0000-0000-00007F000000}"/>
    <cellStyle name="Porcentaje 2" xfId="110" xr:uid="{00000000-0005-0000-0000-000080000000}"/>
    <cellStyle name="Porcentaje 2 2" xfId="111" xr:uid="{00000000-0005-0000-0000-000081000000}"/>
    <cellStyle name="Porcentaje 2 3" xfId="112" xr:uid="{00000000-0005-0000-0000-000082000000}"/>
    <cellStyle name="Porcentaje 3" xfId="113" xr:uid="{00000000-0005-0000-0000-000083000000}"/>
    <cellStyle name="Porcentual 2" xfId="114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8348814396201"/>
          <c:y val="0.120000195312818"/>
          <c:w val="0.79623870155379495"/>
          <c:h val="0.520000846355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MMs!$K$7:$K$47</c:f>
              <c:numCache>
                <c:formatCode>General_)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MMs!$M$7:$M$47</c:f>
              <c:numCache>
                <c:formatCode>General_)</c:formatCode>
                <c:ptCount val="41"/>
                <c:pt idx="0">
                  <c:v>0.5</c:v>
                </c:pt>
                <c:pt idx="1">
                  <c:v>0.25</c:v>
                </c:pt>
                <c:pt idx="2">
                  <c:v>0.125</c:v>
                </c:pt>
                <c:pt idx="3">
                  <c:v>6.25E-2</c:v>
                </c:pt>
                <c:pt idx="4">
                  <c:v>3.125E-2</c:v>
                </c:pt>
                <c:pt idx="5">
                  <c:v>1.5625E-2</c:v>
                </c:pt>
                <c:pt idx="6">
                  <c:v>7.8125E-3</c:v>
                </c:pt>
                <c:pt idx="7">
                  <c:v>3.90625E-3</c:v>
                </c:pt>
                <c:pt idx="8">
                  <c:v>1.953125E-3</c:v>
                </c:pt>
                <c:pt idx="9">
                  <c:v>9.765625E-4</c:v>
                </c:pt>
                <c:pt idx="10">
                  <c:v>4.8828125E-4</c:v>
                </c:pt>
                <c:pt idx="11">
                  <c:v>2.44140625E-4</c:v>
                </c:pt>
                <c:pt idx="12">
                  <c:v>1.220703125E-4</c:v>
                </c:pt>
                <c:pt idx="13">
                  <c:v>6.103515625E-5</c:v>
                </c:pt>
                <c:pt idx="14">
                  <c:v>3.0517578125E-5</c:v>
                </c:pt>
                <c:pt idx="15">
                  <c:v>1.52587890625E-5</c:v>
                </c:pt>
                <c:pt idx="16">
                  <c:v>7.62939453125E-6</c:v>
                </c:pt>
                <c:pt idx="17">
                  <c:v>3.814697265625E-6</c:v>
                </c:pt>
                <c:pt idx="18">
                  <c:v>1.9073486328125E-6</c:v>
                </c:pt>
                <c:pt idx="19">
                  <c:v>9.5367431640625E-7</c:v>
                </c:pt>
                <c:pt idx="20">
                  <c:v>4.76837158203125E-7</c:v>
                </c:pt>
                <c:pt idx="21">
                  <c:v>2.384185791015625E-7</c:v>
                </c:pt>
                <c:pt idx="22">
                  <c:v>1.1920928955078125E-7</c:v>
                </c:pt>
                <c:pt idx="23">
                  <c:v>5.9604644775390625E-8</c:v>
                </c:pt>
                <c:pt idx="24">
                  <c:v>2.9802322387695312E-8</c:v>
                </c:pt>
                <c:pt idx="25">
                  <c:v>1.4901161193847656E-8</c:v>
                </c:pt>
                <c:pt idx="26">
                  <c:v>7.4505805969238281E-9</c:v>
                </c:pt>
                <c:pt idx="27">
                  <c:v>3.7252902984619141E-9</c:v>
                </c:pt>
                <c:pt idx="28">
                  <c:v>1.862645149230957E-9</c:v>
                </c:pt>
                <c:pt idx="29">
                  <c:v>9.3132257461547852E-10</c:v>
                </c:pt>
                <c:pt idx="30">
                  <c:v>4.6566128730773926E-10</c:v>
                </c:pt>
                <c:pt idx="31">
                  <c:v>2.3283064365386963E-10</c:v>
                </c:pt>
                <c:pt idx="32">
                  <c:v>1.1641532182693481E-10</c:v>
                </c:pt>
                <c:pt idx="33">
                  <c:v>5.8207660913467407E-11</c:v>
                </c:pt>
                <c:pt idx="34">
                  <c:v>2.9103830456733704E-11</c:v>
                </c:pt>
                <c:pt idx="35">
                  <c:v>1.4551915228366852E-11</c:v>
                </c:pt>
                <c:pt idx="36">
                  <c:v>7.2759576141834259E-12</c:v>
                </c:pt>
                <c:pt idx="37">
                  <c:v>3.637978807091713E-12</c:v>
                </c:pt>
                <c:pt idx="38">
                  <c:v>1.8189894035458565E-12</c:v>
                </c:pt>
                <c:pt idx="39">
                  <c:v>9.0949470177292824E-13</c:v>
                </c:pt>
                <c:pt idx="40">
                  <c:v>4.5474735088646412E-13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3-C045-A32B-C534A3D1E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63544"/>
        <c:axId val="1075369704"/>
      </c:barChart>
      <c:catAx>
        <c:axId val="1075363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7178710466081197"/>
              <c:y val="0.80666797960283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9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075369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8.7774345053174399E-2"/>
              <c:y val="0.16666693793446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120" verticalDpi="144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29841483857387"/>
          <c:y val="0.14474140456360596"/>
          <c:w val="0.87099576189321115"/>
          <c:h val="0.42106590418503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'finite queue length'!$U$10:$U$50</c:f>
              <c:numCache>
                <c:formatCode>General_)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'finite queue length'!$V$10:$V$50</c:f>
              <c:numCache>
                <c:formatCode>General_)</c:formatCode>
                <c:ptCount val="41"/>
                <c:pt idx="0">
                  <c:v>0.50012210012210012</c:v>
                </c:pt>
                <c:pt idx="1">
                  <c:v>0.25006105006105006</c:v>
                </c:pt>
                <c:pt idx="2">
                  <c:v>0.12503052503052503</c:v>
                </c:pt>
                <c:pt idx="3">
                  <c:v>6.2515262515262515E-2</c:v>
                </c:pt>
                <c:pt idx="4">
                  <c:v>3.1257631257631258E-2</c:v>
                </c:pt>
                <c:pt idx="5">
                  <c:v>1.5628815628815629E-2</c:v>
                </c:pt>
                <c:pt idx="6">
                  <c:v>7.8144078144078144E-3</c:v>
                </c:pt>
                <c:pt idx="7">
                  <c:v>3.9072039072039072E-3</c:v>
                </c:pt>
                <c:pt idx="8">
                  <c:v>1.9536019536019536E-3</c:v>
                </c:pt>
                <c:pt idx="9">
                  <c:v>9.768009768009768E-4</c:v>
                </c:pt>
                <c:pt idx="10">
                  <c:v>4.884004884004884E-4</c:v>
                </c:pt>
                <c:pt idx="11">
                  <c:v>2.442002442002442E-4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F-AF4A-89B4-A4AFAEA4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471056"/>
        <c:axId val="1"/>
      </c:barChart>
      <c:catAx>
        <c:axId val="131047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5162743209277612"/>
              <c:y val="0.76318195133537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9.2168863692403298E-3"/>
              <c:y val="0.105266476046258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310471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8348814396201"/>
          <c:y val="0.120000195312818"/>
          <c:w val="0.79623870155379495"/>
          <c:h val="0.5200008463555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'Plantilla de costos'!$K$7:$K$47</c:f>
              <c:numCache>
                <c:formatCode>General_)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'Plantilla de costos'!$M$7:$M$47</c:f>
              <c:numCache>
                <c:formatCode>General_)</c:formatCode>
                <c:ptCount val="41"/>
                <c:pt idx="0">
                  <c:v>0.5</c:v>
                </c:pt>
                <c:pt idx="1">
                  <c:v>0.25</c:v>
                </c:pt>
                <c:pt idx="2">
                  <c:v>0.125</c:v>
                </c:pt>
                <c:pt idx="3">
                  <c:v>6.25E-2</c:v>
                </c:pt>
                <c:pt idx="4">
                  <c:v>3.125E-2</c:v>
                </c:pt>
                <c:pt idx="5">
                  <c:v>1.5625E-2</c:v>
                </c:pt>
                <c:pt idx="6">
                  <c:v>7.8125E-3</c:v>
                </c:pt>
                <c:pt idx="7">
                  <c:v>3.90625E-3</c:v>
                </c:pt>
                <c:pt idx="8">
                  <c:v>1.953125E-3</c:v>
                </c:pt>
                <c:pt idx="9">
                  <c:v>9.765625E-4</c:v>
                </c:pt>
                <c:pt idx="10">
                  <c:v>4.8828125E-4</c:v>
                </c:pt>
                <c:pt idx="11">
                  <c:v>2.44140625E-4</c:v>
                </c:pt>
                <c:pt idx="12">
                  <c:v>1.220703125E-4</c:v>
                </c:pt>
                <c:pt idx="13">
                  <c:v>6.103515625E-5</c:v>
                </c:pt>
                <c:pt idx="14">
                  <c:v>3.0517578125E-5</c:v>
                </c:pt>
                <c:pt idx="15">
                  <c:v>1.52587890625E-5</c:v>
                </c:pt>
                <c:pt idx="16">
                  <c:v>7.62939453125E-6</c:v>
                </c:pt>
                <c:pt idx="17">
                  <c:v>3.814697265625E-6</c:v>
                </c:pt>
                <c:pt idx="18">
                  <c:v>1.9073486328125E-6</c:v>
                </c:pt>
                <c:pt idx="19">
                  <c:v>9.5367431640625E-7</c:v>
                </c:pt>
                <c:pt idx="20">
                  <c:v>4.76837158203125E-7</c:v>
                </c:pt>
                <c:pt idx="21">
                  <c:v>2.384185791015625E-7</c:v>
                </c:pt>
                <c:pt idx="22">
                  <c:v>1.1920928955078125E-7</c:v>
                </c:pt>
                <c:pt idx="23">
                  <c:v>5.9604644775390625E-8</c:v>
                </c:pt>
                <c:pt idx="24">
                  <c:v>2.9802322387695312E-8</c:v>
                </c:pt>
                <c:pt idx="25">
                  <c:v>1.4901161193847656E-8</c:v>
                </c:pt>
                <c:pt idx="26">
                  <c:v>7.4505805969238281E-9</c:v>
                </c:pt>
                <c:pt idx="27">
                  <c:v>3.7252902984619141E-9</c:v>
                </c:pt>
                <c:pt idx="28">
                  <c:v>1.862645149230957E-9</c:v>
                </c:pt>
                <c:pt idx="29">
                  <c:v>9.3132257461547852E-10</c:v>
                </c:pt>
                <c:pt idx="30">
                  <c:v>4.6566128730773926E-10</c:v>
                </c:pt>
                <c:pt idx="31">
                  <c:v>2.3283064365386963E-10</c:v>
                </c:pt>
                <c:pt idx="32">
                  <c:v>1.1641532182693481E-10</c:v>
                </c:pt>
                <c:pt idx="33">
                  <c:v>5.8207660913467407E-11</c:v>
                </c:pt>
                <c:pt idx="34">
                  <c:v>2.9103830456733704E-11</c:v>
                </c:pt>
                <c:pt idx="35">
                  <c:v>1.4551915228366852E-11</c:v>
                </c:pt>
                <c:pt idx="36">
                  <c:v>7.2759576141834259E-12</c:v>
                </c:pt>
                <c:pt idx="37">
                  <c:v>3.637978807091713E-12</c:v>
                </c:pt>
                <c:pt idx="38">
                  <c:v>1.8189894035458565E-12</c:v>
                </c:pt>
                <c:pt idx="39">
                  <c:v>9.0949470177292824E-13</c:v>
                </c:pt>
                <c:pt idx="40">
                  <c:v>4.5474735088646412E-13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8-0244-A8E7-2EF82E1C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63544"/>
        <c:axId val="1075369704"/>
      </c:barChart>
      <c:catAx>
        <c:axId val="1075363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IN SYSTEM</a:t>
                </a:r>
              </a:p>
            </c:rich>
          </c:tx>
          <c:layout>
            <c:manualLayout>
              <c:xMode val="edge"/>
              <c:yMode val="edge"/>
              <c:x val="0.47178710466081197"/>
              <c:y val="0.80666797960283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9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075369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Probability</a:t>
                </a:r>
              </a:p>
            </c:rich>
          </c:tx>
          <c:layout>
            <c:manualLayout>
              <c:xMode val="edge"/>
              <c:yMode val="edge"/>
              <c:x val="8.7774345053174399E-2"/>
              <c:y val="0.16666693793446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R"/>
          </a:p>
        </c:txPr>
        <c:crossAx val="107536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C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120" verticalDpi="144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12</xdr:row>
      <xdr:rowOff>38100</xdr:rowOff>
    </xdr:from>
    <xdr:to>
      <xdr:col>7</xdr:col>
      <xdr:colOff>655320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4FD5721-B0F0-4346-A7B0-B3A77E738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12</xdr:row>
      <xdr:rowOff>190500</xdr:rowOff>
    </xdr:from>
    <xdr:to>
      <xdr:col>7</xdr:col>
      <xdr:colOff>711200</xdr:colOff>
      <xdr:row>17</xdr:row>
      <xdr:rowOff>139700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BBBC9CC-1C84-C348-A77B-27198BD79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12</xdr:row>
      <xdr:rowOff>38100</xdr:rowOff>
    </xdr:from>
    <xdr:to>
      <xdr:col>7</xdr:col>
      <xdr:colOff>655320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C8729A-0EC3-914A-94B7-A0062E49D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Profesor/Exa&#769;menes/Solucio&#769;n%20de%20Exa&#769;menes/Investigacio&#769;n%20de%20Operaciones/Segundo%20parcial/Segundo%20Parcial%20I-2006/Segundo%20Parcial%20c-I-2006.xls" TargetMode="External"/><Relationship Id="rId1" Type="http://schemas.openxmlformats.org/officeDocument/2006/relationships/externalLinkPath" Target="/Users/enrique/Documents/UCR/Profesor/Exa&#769;menes/Solucio&#769;n%20de%20Exa&#769;menes/Investigacio&#769;n%20de%20Operaciones/Segundo%20parcial/Segundo%20Parcial%20I-2006/Segundo%20Parcial%20c-I-20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Volumes/Enrique%20Leo&#769;/UCR/Docencia/Ejercicios%20de%20Clases/Ejercicios%20de%20clase/Q.XLS" TargetMode="External"/><Relationship Id="rId1" Type="http://schemas.openxmlformats.org/officeDocument/2006/relationships/externalLinkPath" Target="/Volumes/Enrique%20Leo&#769;/UCR/Docencia/Ejercicios%20de%20Clases/Ejercicios%20de%20clase/Q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rt"/>
      <sheetName val="Árbol"/>
      <sheetName val="Colas"/>
    </sheetNames>
    <sheetDataSet>
      <sheetData sheetId="0" refreshError="1"/>
      <sheetData sheetId="1">
        <row r="4">
          <cell r="Y4">
            <v>0.45000000000000007</v>
          </cell>
        </row>
        <row r="5">
          <cell r="Y5" t="str">
            <v>Grande</v>
          </cell>
        </row>
        <row r="6">
          <cell r="AB6">
            <v>21950000</v>
          </cell>
        </row>
        <row r="7">
          <cell r="Y7">
            <v>22000000</v>
          </cell>
          <cell r="Z7">
            <v>21950000</v>
          </cell>
        </row>
        <row r="9">
          <cell r="Y9">
            <v>0.4</v>
          </cell>
        </row>
        <row r="10">
          <cell r="U10" t="str">
            <v>Limitado</v>
          </cell>
          <cell r="Y10" t="str">
            <v>Medio</v>
          </cell>
        </row>
        <row r="11">
          <cell r="AB11">
            <v>7950000</v>
          </cell>
        </row>
        <row r="12">
          <cell r="U12">
            <v>0</v>
          </cell>
          <cell r="V12">
            <v>11550000.000000002</v>
          </cell>
          <cell r="Y12">
            <v>8000000</v>
          </cell>
          <cell r="Z12">
            <v>7950000</v>
          </cell>
        </row>
        <row r="14">
          <cell r="Y14">
            <v>0.15</v>
          </cell>
        </row>
        <row r="15">
          <cell r="Y15" t="str">
            <v>Fracaso</v>
          </cell>
        </row>
        <row r="16">
          <cell r="Q16">
            <v>0.6</v>
          </cell>
          <cell r="AB16">
            <v>-10050000</v>
          </cell>
        </row>
        <row r="17">
          <cell r="Q17" t="str">
            <v>Sobresaliente</v>
          </cell>
          <cell r="Y17">
            <v>-10000000</v>
          </cell>
          <cell r="Z17">
            <v>-10050000</v>
          </cell>
        </row>
        <row r="18">
          <cell r="S18">
            <v>1</v>
          </cell>
        </row>
        <row r="19">
          <cell r="Q19">
            <v>0</v>
          </cell>
          <cell r="R19">
            <v>11550000.000000002</v>
          </cell>
          <cell r="Y19">
            <v>0.45000000000000007</v>
          </cell>
        </row>
        <row r="20">
          <cell r="Y20" t="str">
            <v>Grande</v>
          </cell>
        </row>
        <row r="21">
          <cell r="AB21">
            <v>11950000</v>
          </cell>
        </row>
        <row r="22">
          <cell r="Y22">
            <v>12000000</v>
          </cell>
          <cell r="Z22">
            <v>11950000</v>
          </cell>
        </row>
        <row r="24">
          <cell r="Y24">
            <v>0.4</v>
          </cell>
        </row>
        <row r="25">
          <cell r="U25" t="str">
            <v>Amplio</v>
          </cell>
          <cell r="Y25" t="str">
            <v>Medio</v>
          </cell>
        </row>
        <row r="26">
          <cell r="AB26">
            <v>7950000</v>
          </cell>
        </row>
        <row r="27">
          <cell r="U27">
            <v>0</v>
          </cell>
          <cell r="V27">
            <v>8250000</v>
          </cell>
          <cell r="Y27">
            <v>8000000</v>
          </cell>
          <cell r="Z27">
            <v>7950000</v>
          </cell>
        </row>
        <row r="29">
          <cell r="Y29">
            <v>0.15</v>
          </cell>
        </row>
        <row r="30">
          <cell r="Y30" t="str">
            <v>Fracaso</v>
          </cell>
        </row>
        <row r="31">
          <cell r="AB31">
            <v>-2050000</v>
          </cell>
        </row>
        <row r="32">
          <cell r="Y32">
            <v>-2000000</v>
          </cell>
          <cell r="Z32">
            <v>-2050000</v>
          </cell>
        </row>
        <row r="34">
          <cell r="Y34">
            <v>0.1</v>
          </cell>
        </row>
        <row r="35">
          <cell r="Y35" t="str">
            <v>Grande</v>
          </cell>
        </row>
        <row r="36">
          <cell r="AB36">
            <v>21950000</v>
          </cell>
        </row>
        <row r="37">
          <cell r="Y37">
            <v>22000000</v>
          </cell>
          <cell r="Z37">
            <v>21950000</v>
          </cell>
        </row>
        <row r="39">
          <cell r="Y39">
            <v>0.4</v>
          </cell>
        </row>
        <row r="40">
          <cell r="U40" t="str">
            <v>Limitado</v>
          </cell>
          <cell r="Y40" t="str">
            <v>Medio</v>
          </cell>
        </row>
        <row r="41">
          <cell r="AB41">
            <v>7950000</v>
          </cell>
        </row>
        <row r="42">
          <cell r="U42">
            <v>0</v>
          </cell>
          <cell r="V42">
            <v>350000</v>
          </cell>
          <cell r="Y42">
            <v>8000000</v>
          </cell>
          <cell r="Z42">
            <v>7950000</v>
          </cell>
        </row>
        <row r="44">
          <cell r="Y44">
            <v>0.5</v>
          </cell>
        </row>
        <row r="45">
          <cell r="Y45" t="str">
            <v>Fracaso</v>
          </cell>
        </row>
        <row r="46">
          <cell r="Q46">
            <v>0.3</v>
          </cell>
          <cell r="AB46">
            <v>-10050000</v>
          </cell>
        </row>
        <row r="47">
          <cell r="M47" t="str">
            <v>Con audiencia</v>
          </cell>
          <cell r="Q47" t="str">
            <v>Buena</v>
          </cell>
          <cell r="Y47">
            <v>-10000000</v>
          </cell>
          <cell r="Z47">
            <v>-10050000</v>
          </cell>
        </row>
        <row r="48">
          <cell r="S48">
            <v>2</v>
          </cell>
        </row>
        <row r="49">
          <cell r="M49">
            <v>-50000</v>
          </cell>
          <cell r="N49">
            <v>8330000.0000000009</v>
          </cell>
          <cell r="Q49">
            <v>0</v>
          </cell>
          <cell r="R49">
            <v>3350000</v>
          </cell>
          <cell r="Y49">
            <v>0.1</v>
          </cell>
        </row>
        <row r="50">
          <cell r="Y50" t="str">
            <v>Grande</v>
          </cell>
        </row>
        <row r="51">
          <cell r="AB51">
            <v>11950000</v>
          </cell>
        </row>
        <row r="52">
          <cell r="Y52">
            <v>12000000</v>
          </cell>
          <cell r="Z52">
            <v>11950000</v>
          </cell>
        </row>
        <row r="54">
          <cell r="Y54">
            <v>0.4</v>
          </cell>
        </row>
        <row r="55">
          <cell r="U55" t="str">
            <v>Amplio</v>
          </cell>
          <cell r="Y55" t="str">
            <v>Medio</v>
          </cell>
        </row>
        <row r="56">
          <cell r="AB56">
            <v>7950000</v>
          </cell>
        </row>
        <row r="57">
          <cell r="U57">
            <v>0</v>
          </cell>
          <cell r="V57">
            <v>3350000</v>
          </cell>
          <cell r="Y57">
            <v>8000000</v>
          </cell>
          <cell r="Z57">
            <v>7950000</v>
          </cell>
        </row>
        <row r="59">
          <cell r="Y59">
            <v>0.5</v>
          </cell>
        </row>
        <row r="60">
          <cell r="Y60" t="str">
            <v>Fracaso</v>
          </cell>
        </row>
        <row r="61">
          <cell r="AB61">
            <v>-2050000</v>
          </cell>
        </row>
        <row r="62">
          <cell r="Y62">
            <v>-2000000</v>
          </cell>
          <cell r="Z62">
            <v>-2050000</v>
          </cell>
        </row>
        <row r="64">
          <cell r="Y64">
            <v>0</v>
          </cell>
        </row>
        <row r="65">
          <cell r="Y65" t="str">
            <v>Grande</v>
          </cell>
        </row>
        <row r="66">
          <cell r="AB66">
            <v>21950000</v>
          </cell>
        </row>
        <row r="67">
          <cell r="Y67">
            <v>22000000</v>
          </cell>
          <cell r="Z67">
            <v>21950000</v>
          </cell>
        </row>
        <row r="69">
          <cell r="Y69">
            <v>0.40000000000000008</v>
          </cell>
        </row>
        <row r="70">
          <cell r="U70" t="str">
            <v>Limitado</v>
          </cell>
          <cell r="Y70" t="str">
            <v>Medio</v>
          </cell>
        </row>
        <row r="71">
          <cell r="AB71">
            <v>7950000</v>
          </cell>
        </row>
        <row r="72">
          <cell r="U72">
            <v>0</v>
          </cell>
          <cell r="V72">
            <v>-2849999.9999999995</v>
          </cell>
          <cell r="Y72">
            <v>8000000</v>
          </cell>
          <cell r="Z72">
            <v>7950000</v>
          </cell>
        </row>
        <row r="74">
          <cell r="Y74">
            <v>0.6</v>
          </cell>
        </row>
        <row r="75">
          <cell r="Y75" t="str">
            <v>Fracaso</v>
          </cell>
        </row>
        <row r="76">
          <cell r="Q76">
            <v>0.1</v>
          </cell>
          <cell r="AB76">
            <v>-10050000</v>
          </cell>
        </row>
        <row r="77">
          <cell r="Q77" t="str">
            <v>Mala</v>
          </cell>
          <cell r="Y77">
            <v>-10000000</v>
          </cell>
          <cell r="Z77">
            <v>-10050000</v>
          </cell>
        </row>
        <row r="78">
          <cell r="K78">
            <v>1</v>
          </cell>
          <cell r="S78">
            <v>2</v>
          </cell>
        </row>
        <row r="79">
          <cell r="J79">
            <v>8330000.0000000009</v>
          </cell>
          <cell r="Q79">
            <v>0</v>
          </cell>
          <cell r="R79">
            <v>3950000</v>
          </cell>
          <cell r="Y79">
            <v>0</v>
          </cell>
        </row>
        <row r="80">
          <cell r="Y80" t="str">
            <v>Grande</v>
          </cell>
        </row>
        <row r="81">
          <cell r="AB81">
            <v>11950000</v>
          </cell>
        </row>
        <row r="82">
          <cell r="Y82">
            <v>12000000</v>
          </cell>
          <cell r="Z82">
            <v>11950000</v>
          </cell>
        </row>
        <row r="84">
          <cell r="Y84">
            <v>0.6</v>
          </cell>
        </row>
        <row r="85">
          <cell r="U85" t="str">
            <v>Amplio</v>
          </cell>
          <cell r="Y85" t="str">
            <v>Fracaso</v>
          </cell>
        </row>
        <row r="86">
          <cell r="AB86">
            <v>7950000</v>
          </cell>
        </row>
        <row r="87">
          <cell r="U87">
            <v>0</v>
          </cell>
          <cell r="V87">
            <v>3950000</v>
          </cell>
          <cell r="Y87">
            <v>8000000</v>
          </cell>
          <cell r="Z87">
            <v>7950000</v>
          </cell>
        </row>
        <row r="89">
          <cell r="Y89">
            <v>0.40000000000000008</v>
          </cell>
        </row>
        <row r="90">
          <cell r="Y90" t="str">
            <v>Medio</v>
          </cell>
        </row>
        <row r="91">
          <cell r="AB91">
            <v>-2050000</v>
          </cell>
        </row>
        <row r="92">
          <cell r="Y92">
            <v>-2000000</v>
          </cell>
          <cell r="Z92">
            <v>-2050000</v>
          </cell>
        </row>
        <row r="94">
          <cell r="U94">
            <v>0.3</v>
          </cell>
        </row>
        <row r="95">
          <cell r="U95" t="str">
            <v>Grande</v>
          </cell>
        </row>
        <row r="96">
          <cell r="AB96">
            <v>22000000</v>
          </cell>
        </row>
        <row r="97">
          <cell r="U97">
            <v>22000000</v>
          </cell>
          <cell r="V97">
            <v>22000000</v>
          </cell>
        </row>
        <row r="99">
          <cell r="U99">
            <v>0.4</v>
          </cell>
        </row>
        <row r="100">
          <cell r="Q100" t="str">
            <v>Limitado</v>
          </cell>
          <cell r="U100" t="str">
            <v>Medio</v>
          </cell>
        </row>
        <row r="101">
          <cell r="AB101">
            <v>8000000</v>
          </cell>
        </row>
        <row r="102">
          <cell r="Q102">
            <v>0</v>
          </cell>
          <cell r="R102">
            <v>6800000</v>
          </cell>
          <cell r="U102">
            <v>8000000</v>
          </cell>
          <cell r="V102">
            <v>8000000</v>
          </cell>
        </row>
        <row r="104">
          <cell r="U104">
            <v>0.3</v>
          </cell>
        </row>
        <row r="105">
          <cell r="U105" t="str">
            <v>Fracaso</v>
          </cell>
        </row>
        <row r="106">
          <cell r="AB106">
            <v>-10000000</v>
          </cell>
        </row>
        <row r="107">
          <cell r="M107" t="str">
            <v>Sin audiencia</v>
          </cell>
          <cell r="U107">
            <v>-10000000</v>
          </cell>
          <cell r="V107">
            <v>-10000000</v>
          </cell>
        </row>
        <row r="108">
          <cell r="O108">
            <v>1</v>
          </cell>
        </row>
        <row r="109">
          <cell r="M109">
            <v>0</v>
          </cell>
          <cell r="N109">
            <v>6800000</v>
          </cell>
          <cell r="U109">
            <v>0.3</v>
          </cell>
        </row>
        <row r="110">
          <cell r="U110" t="str">
            <v>Grande</v>
          </cell>
        </row>
        <row r="111">
          <cell r="AB111">
            <v>12000000</v>
          </cell>
        </row>
        <row r="112">
          <cell r="U112">
            <v>12000000</v>
          </cell>
          <cell r="V112">
            <v>12000000</v>
          </cell>
        </row>
        <row r="114">
          <cell r="U114">
            <v>0.4</v>
          </cell>
        </row>
        <row r="115">
          <cell r="Q115" t="str">
            <v>Amplio</v>
          </cell>
          <cell r="U115" t="str">
            <v>Medio</v>
          </cell>
        </row>
        <row r="116">
          <cell r="AB116">
            <v>8000000</v>
          </cell>
        </row>
        <row r="117">
          <cell r="Q117">
            <v>0</v>
          </cell>
          <cell r="R117">
            <v>6200000</v>
          </cell>
          <cell r="U117">
            <v>8000000</v>
          </cell>
          <cell r="V117">
            <v>8000000</v>
          </cell>
        </row>
        <row r="119">
          <cell r="U119">
            <v>0.3</v>
          </cell>
        </row>
        <row r="120">
          <cell r="U120" t="str">
            <v>Fracaso</v>
          </cell>
        </row>
        <row r="121">
          <cell r="AB121">
            <v>-2000000</v>
          </cell>
        </row>
        <row r="122">
          <cell r="U122">
            <v>-2000000</v>
          </cell>
          <cell r="V122">
            <v>-2000000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ro"/>
      <sheetName val="MMs"/>
      <sheetName val="finite population"/>
      <sheetName val="MG1"/>
    </sheetNames>
    <sheetDataSet>
      <sheetData sheetId="0"/>
      <sheetData sheetId="1">
        <row r="2">
          <cell r="E2">
            <v>1</v>
          </cell>
        </row>
        <row r="3">
          <cell r="E3">
            <v>2</v>
          </cell>
        </row>
        <row r="4">
          <cell r="E4">
            <v>1</v>
          </cell>
        </row>
        <row r="5">
          <cell r="E5" t="str">
            <v>hour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AO119"/>
  <sheetViews>
    <sheetView showGridLines="0" showRowColHeaders="0" tabSelected="1" workbookViewId="0">
      <selection activeCell="G4" sqref="G4"/>
    </sheetView>
  </sheetViews>
  <sheetFormatPr baseColWidth="10" defaultColWidth="9.7109375" defaultRowHeight="16"/>
  <cols>
    <col min="1" max="1" width="6.42578125" style="11" customWidth="1"/>
    <col min="2" max="16384" width="9.7109375" style="11"/>
  </cols>
  <sheetData>
    <row r="1" spans="1:16" ht="17" thickBot="1">
      <c r="A1" s="10"/>
      <c r="E1" s="12"/>
    </row>
    <row r="2" spans="1:16" ht="20" customHeight="1" thickBot="1">
      <c r="C2" s="7" t="s">
        <v>0</v>
      </c>
      <c r="D2" s="8"/>
      <c r="E2" s="8"/>
      <c r="F2" s="9"/>
      <c r="G2" s="13"/>
    </row>
    <row r="3" spans="1:16">
      <c r="B3" s="10"/>
      <c r="C3" s="14" t="s">
        <v>1</v>
      </c>
      <c r="D3" s="15"/>
      <c r="E3" s="15"/>
      <c r="F3" s="15"/>
    </row>
    <row r="4" spans="1:16" ht="13.5" customHeight="1">
      <c r="B4" s="10"/>
      <c r="C4" s="31" t="s">
        <v>2</v>
      </c>
      <c r="D4" s="15"/>
      <c r="E4" s="15"/>
      <c r="F4" s="15"/>
    </row>
    <row r="5" spans="1:16" ht="24.75" customHeight="1">
      <c r="B5" s="1" t="s">
        <v>3</v>
      </c>
      <c r="C5" s="3"/>
    </row>
    <row r="6" spans="1:16" ht="3.75" customHeight="1">
      <c r="B6" s="3"/>
      <c r="C6" s="3"/>
      <c r="K6" s="12"/>
      <c r="L6" s="12"/>
    </row>
    <row r="7" spans="1:16" ht="20.25" customHeight="1">
      <c r="B7" s="3"/>
      <c r="C7" s="5" t="s">
        <v>4</v>
      </c>
    </row>
    <row r="8" spans="1:16" ht="3" customHeight="1">
      <c r="B8" s="3"/>
      <c r="C8" s="6"/>
      <c r="L8" s="12"/>
      <c r="M8" s="12"/>
      <c r="N8" s="12"/>
      <c r="O8" s="12"/>
      <c r="P8" s="12"/>
    </row>
    <row r="9" spans="1:16" ht="20.25" customHeight="1">
      <c r="B9" s="3"/>
      <c r="C9" s="5" t="s">
        <v>5</v>
      </c>
      <c r="L9" s="12"/>
      <c r="M9" s="12"/>
      <c r="N9" s="12"/>
      <c r="O9" s="12"/>
      <c r="P9" s="12"/>
    </row>
    <row r="10" spans="1:16" ht="3" customHeight="1">
      <c r="B10" s="3"/>
      <c r="C10" s="6"/>
      <c r="L10" s="12"/>
      <c r="M10" s="12"/>
      <c r="N10" s="12"/>
      <c r="O10" s="12"/>
      <c r="P10" s="12"/>
    </row>
    <row r="11" spans="1:16" ht="19.5" customHeight="1">
      <c r="B11" s="3"/>
      <c r="C11" s="5" t="s">
        <v>6</v>
      </c>
      <c r="L11" s="12"/>
      <c r="M11" s="12"/>
      <c r="N11" s="12"/>
      <c r="O11" s="12"/>
      <c r="P11" s="12"/>
    </row>
    <row r="12" spans="1:16" ht="3" customHeight="1">
      <c r="B12" s="3"/>
      <c r="C12" s="6"/>
      <c r="L12" s="12"/>
      <c r="M12" s="12"/>
      <c r="N12" s="12"/>
      <c r="O12" s="12"/>
      <c r="P12" s="12"/>
    </row>
    <row r="13" spans="1:16" ht="19.5" customHeight="1">
      <c r="B13" s="3"/>
      <c r="C13" s="5" t="s">
        <v>7</v>
      </c>
    </row>
    <row r="14" spans="1:16" ht="3" customHeight="1">
      <c r="B14" s="3"/>
      <c r="C14" s="6"/>
    </row>
    <row r="15" spans="1:16" ht="12" customHeight="1">
      <c r="B15" s="4"/>
      <c r="C15" s="3"/>
    </row>
    <row r="16" spans="1:16">
      <c r="B16" s="2" t="s">
        <v>8</v>
      </c>
      <c r="C16" s="10"/>
      <c r="H16" s="10"/>
    </row>
    <row r="17" spans="2:18" ht="14.25" customHeight="1">
      <c r="B17" s="2" t="s">
        <v>9</v>
      </c>
      <c r="C17" s="3"/>
    </row>
    <row r="18" spans="2:18" ht="10.5" customHeight="1">
      <c r="B18" s="10"/>
      <c r="C18" s="3"/>
    </row>
    <row r="19" spans="2:18">
      <c r="B19" s="2" t="s">
        <v>10</v>
      </c>
      <c r="C19" s="16"/>
    </row>
    <row r="20" spans="2:18" ht="15.75" customHeight="1">
      <c r="B20" s="10"/>
      <c r="C20" s="16"/>
      <c r="D20" s="16"/>
      <c r="E20" s="16"/>
      <c r="F20" s="16"/>
      <c r="G20" s="17"/>
      <c r="H20" s="16"/>
      <c r="K20" s="12"/>
      <c r="N20" s="12"/>
      <c r="R20" s="12"/>
    </row>
    <row r="21" spans="2:18">
      <c r="C21" s="2"/>
      <c r="D21" s="16"/>
      <c r="E21" s="16"/>
      <c r="G21" s="18"/>
      <c r="K21" s="12"/>
      <c r="R21" s="12"/>
    </row>
    <row r="22" spans="2:18">
      <c r="C22" s="2"/>
      <c r="D22" s="16"/>
      <c r="E22" s="16"/>
      <c r="G22" s="18"/>
      <c r="O22" s="12"/>
      <c r="Q22" s="19"/>
    </row>
    <row r="23" spans="2:18">
      <c r="C23" s="2"/>
      <c r="D23" s="16"/>
      <c r="E23" s="16"/>
      <c r="F23" s="20"/>
    </row>
    <row r="24" spans="2:18">
      <c r="B24" s="21"/>
      <c r="K24" s="12"/>
    </row>
    <row r="25" spans="2:18">
      <c r="B25" s="12"/>
      <c r="F25" s="22"/>
      <c r="M25" s="23"/>
    </row>
    <row r="26" spans="2:18">
      <c r="B26" s="12"/>
      <c r="F26" s="24"/>
    </row>
    <row r="27" spans="2:18">
      <c r="B27" s="12"/>
      <c r="F27" s="24"/>
    </row>
    <row r="28" spans="2:18">
      <c r="B28" s="12"/>
      <c r="F28" s="24"/>
    </row>
    <row r="29" spans="2:18">
      <c r="B29" s="12"/>
      <c r="F29" s="24"/>
    </row>
    <row r="30" spans="2:18">
      <c r="B30" s="12"/>
      <c r="F30" s="24"/>
    </row>
    <row r="31" spans="2:18">
      <c r="B31" s="12"/>
      <c r="F31" s="24"/>
    </row>
    <row r="38" spans="2:18" ht="15.75" customHeight="1">
      <c r="B38" s="1"/>
      <c r="F38" s="25"/>
    </row>
    <row r="39" spans="2:18">
      <c r="G39" s="20"/>
      <c r="H39" s="26"/>
    </row>
    <row r="40" spans="2:18">
      <c r="B40" s="2"/>
      <c r="E40" s="16"/>
      <c r="G40" s="20"/>
      <c r="H40" s="26"/>
    </row>
    <row r="41" spans="2:18">
      <c r="B41" s="2"/>
      <c r="E41" s="16"/>
      <c r="G41" s="27"/>
      <c r="H41" s="26"/>
      <c r="R41" s="12"/>
    </row>
    <row r="42" spans="2:18">
      <c r="B42" s="2"/>
      <c r="E42" s="16"/>
    </row>
    <row r="44" spans="2:18">
      <c r="B44" s="28"/>
    </row>
    <row r="46" spans="2:18">
      <c r="B46" s="12"/>
      <c r="F46" s="22"/>
    </row>
    <row r="47" spans="2:18">
      <c r="B47" s="12"/>
      <c r="F47" s="24"/>
    </row>
    <row r="48" spans="2:18">
      <c r="B48" s="12"/>
      <c r="F48" s="24"/>
    </row>
    <row r="49" spans="2:41">
      <c r="B49" s="12"/>
      <c r="F49" s="24"/>
    </row>
    <row r="50" spans="2:41">
      <c r="B50" s="12"/>
      <c r="F50" s="24"/>
    </row>
    <row r="51" spans="2:41">
      <c r="B51" s="12"/>
      <c r="F51" s="24"/>
    </row>
    <row r="54" spans="2:41" ht="15.75" customHeight="1">
      <c r="B54" s="1"/>
      <c r="C54" s="16"/>
      <c r="D54" s="16"/>
      <c r="E54" s="16"/>
      <c r="F54" s="25"/>
    </row>
    <row r="55" spans="2:41">
      <c r="B55" s="2"/>
      <c r="C55" s="16"/>
      <c r="D55" s="16"/>
      <c r="E55" s="16"/>
    </row>
    <row r="56" spans="2:41">
      <c r="B56" s="2"/>
      <c r="C56" s="16"/>
      <c r="D56" s="16"/>
      <c r="E56" s="16"/>
    </row>
    <row r="57" spans="2:41">
      <c r="B57" s="2"/>
      <c r="C57" s="16"/>
      <c r="D57" s="16"/>
      <c r="E57" s="16"/>
      <c r="F57" s="17"/>
    </row>
    <row r="58" spans="2:41">
      <c r="B58" s="2"/>
      <c r="C58" s="16"/>
      <c r="D58" s="16"/>
      <c r="E58" s="16"/>
      <c r="F58" s="17"/>
      <c r="G58" s="16"/>
    </row>
    <row r="59" spans="2:41" ht="17" customHeight="1">
      <c r="B59" s="12"/>
      <c r="F59" s="22"/>
    </row>
    <row r="60" spans="2:41" ht="14" customHeight="1">
      <c r="B60" s="12"/>
      <c r="F60" s="24"/>
      <c r="J60" s="12"/>
      <c r="AB60" s="12"/>
    </row>
    <row r="61" spans="2:41" ht="14" customHeight="1">
      <c r="B61" s="12"/>
      <c r="F61" s="24"/>
      <c r="AB61" s="12"/>
    </row>
    <row r="62" spans="2:41" ht="14" customHeight="1">
      <c r="B62" s="12"/>
      <c r="F62" s="24"/>
      <c r="H62" s="25"/>
      <c r="AF62" s="12"/>
      <c r="AH62" s="19"/>
      <c r="AM62" s="12"/>
      <c r="AO62" s="12"/>
    </row>
    <row r="63" spans="2:41" ht="14" customHeight="1">
      <c r="B63" s="12"/>
      <c r="F63" s="24"/>
      <c r="AH63" s="29"/>
    </row>
    <row r="64" spans="2:41" ht="14" customHeight="1">
      <c r="B64" s="12"/>
      <c r="F64" s="24"/>
      <c r="AB64" s="12"/>
      <c r="AI64" s="23"/>
      <c r="AJ64" s="23"/>
    </row>
    <row r="65" spans="2:16" ht="14" customHeight="1">
      <c r="B65" s="12"/>
      <c r="F65" s="24"/>
    </row>
    <row r="66" spans="2:16" ht="14" customHeight="1">
      <c r="B66" s="12"/>
      <c r="F66" s="24"/>
      <c r="H66" s="25"/>
    </row>
    <row r="71" spans="2:16" ht="12.75" customHeight="1">
      <c r="J71" s="12"/>
    </row>
    <row r="72" spans="2:16" ht="15.75" customHeight="1">
      <c r="B72" s="1"/>
      <c r="E72" s="16"/>
      <c r="F72" s="25"/>
    </row>
    <row r="73" spans="2:16">
      <c r="B73" s="2"/>
      <c r="E73" s="16"/>
      <c r="F73" s="17"/>
      <c r="G73" s="15"/>
      <c r="H73" s="17"/>
    </row>
    <row r="74" spans="2:16">
      <c r="B74" s="2"/>
      <c r="E74" s="16"/>
      <c r="F74" s="17"/>
      <c r="H74" s="27"/>
    </row>
    <row r="75" spans="2:16">
      <c r="B75" s="2"/>
      <c r="E75" s="16"/>
      <c r="F75" s="17"/>
    </row>
    <row r="76" spans="2:16">
      <c r="B76" s="2"/>
      <c r="C76" s="16"/>
      <c r="D76" s="16"/>
      <c r="E76" s="16"/>
      <c r="F76" s="17"/>
      <c r="G76" s="16"/>
      <c r="J76" s="12"/>
    </row>
    <row r="77" spans="2:16">
      <c r="B77" s="12"/>
      <c r="F77" s="22"/>
    </row>
    <row r="78" spans="2:16">
      <c r="B78" s="12"/>
      <c r="F78" s="16"/>
    </row>
    <row r="79" spans="2:16">
      <c r="B79" s="12"/>
      <c r="F79" s="16"/>
    </row>
    <row r="80" spans="2:16">
      <c r="B80" s="12"/>
      <c r="F80" s="16"/>
      <c r="M80" s="12"/>
      <c r="P80" s="12"/>
    </row>
    <row r="81" spans="2:25">
      <c r="B81" s="12"/>
      <c r="F81" s="16"/>
      <c r="M81" s="12"/>
      <c r="T81" s="12"/>
    </row>
    <row r="82" spans="2:25">
      <c r="B82" s="12"/>
      <c r="F82" s="16"/>
      <c r="W82" s="12"/>
      <c r="Y82" s="19"/>
    </row>
    <row r="83" spans="2:25">
      <c r="B83" s="12"/>
      <c r="F83" s="16"/>
      <c r="P83" s="12"/>
      <c r="Q83" s="12"/>
    </row>
    <row r="84" spans="2:25">
      <c r="K84" s="12"/>
      <c r="M84" s="12"/>
    </row>
    <row r="85" spans="2:25">
      <c r="M85" s="23"/>
      <c r="O85" s="23"/>
    </row>
    <row r="88" spans="2:25" ht="12.75" customHeight="1"/>
    <row r="114" spans="28:35">
      <c r="AB114" s="12"/>
      <c r="AE114" s="12"/>
      <c r="AI114" s="12"/>
    </row>
    <row r="115" spans="28:35">
      <c r="AB115" s="12"/>
      <c r="AI115" s="12"/>
    </row>
    <row r="116" spans="28:35">
      <c r="AF116" s="12"/>
      <c r="AH116" s="19"/>
    </row>
    <row r="118" spans="28:35">
      <c r="AB118" s="12"/>
    </row>
    <row r="119" spans="28:35">
      <c r="AD119" s="23"/>
    </row>
  </sheetData>
  <sheetProtection sheet="1" objects="1" scenarios="1"/>
  <phoneticPr fontId="0" type="noConversion"/>
  <printOptions gridLinesSet="0"/>
  <pageMargins left="0.5" right="0.5" top="0.5" bottom="0.55000000000000004" header="0.5" footer="0.5"/>
  <pageSetup orientation="portrait" horizontalDpi="120" verticalDpi="144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AE39-59E5-104D-A118-8955228EEFD8}">
  <dimension ref="A1:AO187"/>
  <sheetViews>
    <sheetView zoomScaleNormal="100" zoomScalePageLayoutView="125" workbookViewId="0">
      <selection activeCell="J16" sqref="J16"/>
    </sheetView>
  </sheetViews>
  <sheetFormatPr baseColWidth="10" defaultColWidth="8.7109375" defaultRowHeight="16"/>
  <cols>
    <col min="1" max="1" width="4.42578125" style="30" customWidth="1"/>
    <col min="2" max="2" width="10.85546875" style="30" customWidth="1"/>
    <col min="3" max="3" width="8.7109375" style="30" customWidth="1"/>
    <col min="4" max="4" width="12" style="30" bestFit="1" customWidth="1"/>
    <col min="5" max="5" width="8.7109375" style="30" customWidth="1"/>
    <col min="6" max="6" width="10.140625" style="30" customWidth="1"/>
    <col min="7" max="7" width="12.28515625" style="30" customWidth="1"/>
    <col min="8" max="8" width="11.42578125" style="30" customWidth="1"/>
    <col min="9" max="1999" width="8.7109375" style="30"/>
    <col min="2000" max="2000" width="2.28515625" style="30" customWidth="1"/>
    <col min="2001" max="16384" width="8.7109375" style="30"/>
  </cols>
  <sheetData>
    <row r="1" spans="2:41" ht="17" thickBot="1">
      <c r="B1" s="41" t="s">
        <v>11</v>
      </c>
      <c r="C1" s="42"/>
      <c r="D1" s="42"/>
      <c r="E1" s="42"/>
      <c r="F1" s="43"/>
      <c r="G1" s="44"/>
      <c r="H1" s="43"/>
      <c r="I1" s="43"/>
      <c r="J1" s="43"/>
      <c r="K1" s="45" t="s">
        <v>12</v>
      </c>
      <c r="L1" s="42">
        <f>E2/E3</f>
        <v>0.5</v>
      </c>
      <c r="M1" s="42"/>
      <c r="N1" s="45" t="s">
        <v>13</v>
      </c>
      <c r="O1" s="42">
        <f>E4-1</f>
        <v>0</v>
      </c>
      <c r="P1" s="42"/>
      <c r="Q1" s="42"/>
      <c r="R1" s="45" t="s">
        <v>14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2:41" ht="17" thickBot="1">
      <c r="B2" s="42"/>
      <c r="C2" s="46" t="s">
        <v>15</v>
      </c>
      <c r="D2" s="42"/>
      <c r="E2" s="47">
        <v>1</v>
      </c>
      <c r="F2" s="43" t="str">
        <f>"per "&amp;units</f>
        <v>per hour</v>
      </c>
      <c r="G2" s="48" t="s">
        <v>16</v>
      </c>
      <c r="H2" s="43"/>
      <c r="I2" s="43"/>
      <c r="J2" s="43"/>
      <c r="K2" s="45" t="s">
        <v>17</v>
      </c>
      <c r="L2" s="42">
        <f>L1/E4</f>
        <v>0.5</v>
      </c>
      <c r="M2" s="42"/>
      <c r="N2" s="42"/>
      <c r="O2" s="42"/>
      <c r="P2" s="42"/>
      <c r="Q2" s="42"/>
      <c r="R2" s="45" t="s">
        <v>18</v>
      </c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2:41" ht="17" thickBot="1">
      <c r="B3" s="42"/>
      <c r="C3" s="46" t="s">
        <v>19</v>
      </c>
      <c r="D3" s="42"/>
      <c r="E3" s="47">
        <v>2</v>
      </c>
      <c r="F3" s="43" t="str">
        <f>"per "&amp;units</f>
        <v>per hour</v>
      </c>
      <c r="G3" s="48" t="s">
        <v>20</v>
      </c>
      <c r="H3" s="43"/>
      <c r="I3" s="43"/>
      <c r="J3" s="43"/>
      <c r="K3" s="42"/>
      <c r="L3" s="42">
        <f>(L1^E4)/(Q3*(1-L2))</f>
        <v>1</v>
      </c>
      <c r="M3" s="42"/>
      <c r="N3" s="42"/>
      <c r="O3" s="45" t="s">
        <v>21</v>
      </c>
      <c r="P3" s="42"/>
      <c r="Q3" s="49">
        <f>P54</f>
        <v>1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</row>
    <row r="4" spans="2:41" ht="17" thickBot="1">
      <c r="B4" s="42"/>
      <c r="C4" s="46" t="s">
        <v>22</v>
      </c>
      <c r="D4" s="42"/>
      <c r="E4" s="50">
        <v>1</v>
      </c>
      <c r="F4" s="51" t="s">
        <v>23</v>
      </c>
      <c r="G4" s="52"/>
      <c r="H4" s="52"/>
      <c r="I4" s="52"/>
      <c r="J4" s="5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</row>
    <row r="5" spans="2:41" ht="17" thickBot="1">
      <c r="B5" s="53" t="str">
        <f>IF(F6&lt;1,R2,R1)</f>
        <v xml:space="preserve"> </v>
      </c>
      <c r="C5" s="54" t="s">
        <v>35</v>
      </c>
      <c r="D5" s="42"/>
      <c r="E5" s="55" t="s">
        <v>34</v>
      </c>
      <c r="F5" s="43"/>
      <c r="G5" s="52"/>
      <c r="H5" s="52"/>
      <c r="I5" s="52"/>
      <c r="J5" s="52"/>
      <c r="K5" s="45" t="s">
        <v>24</v>
      </c>
      <c r="L5" s="42">
        <f>1/(SUM(L7:L27)+L3)</f>
        <v>0.5</v>
      </c>
      <c r="M5" s="42"/>
      <c r="N5" s="42">
        <f>1-SUM(N7:N47)</f>
        <v>0.5</v>
      </c>
      <c r="O5" s="42">
        <f>E4</f>
        <v>1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</row>
    <row r="6" spans="2:41">
      <c r="B6" s="45" t="s">
        <v>25</v>
      </c>
      <c r="C6" s="42"/>
      <c r="D6" s="42"/>
      <c r="E6" s="42"/>
      <c r="F6" s="56">
        <f>E2/(E3*E4)</f>
        <v>0.5</v>
      </c>
      <c r="G6" s="52"/>
      <c r="H6" s="52"/>
      <c r="I6" s="52"/>
      <c r="J6" s="52"/>
      <c r="K6" s="42"/>
      <c r="L6" s="42"/>
      <c r="M6" s="57" t="s">
        <v>26</v>
      </c>
      <c r="N6" s="42"/>
      <c r="O6" s="42">
        <f>IF(+O5&lt;=1,1,+O5-1)</f>
        <v>1</v>
      </c>
      <c r="P6" s="42">
        <f>IF(O5=0,1,+O6*O5)</f>
        <v>1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</row>
    <row r="7" spans="2:41">
      <c r="B7" s="45" t="s">
        <v>27</v>
      </c>
      <c r="C7" s="42"/>
      <c r="D7" s="42"/>
      <c r="E7" s="42"/>
      <c r="F7" s="58">
        <f>L5</f>
        <v>0.5</v>
      </c>
      <c r="G7" s="52"/>
      <c r="H7" s="52"/>
      <c r="I7" s="52"/>
      <c r="J7" s="52"/>
      <c r="K7" s="42">
        <v>0</v>
      </c>
      <c r="L7" s="42">
        <v>1</v>
      </c>
      <c r="M7" s="42">
        <f>L5</f>
        <v>0.5</v>
      </c>
      <c r="N7" s="42">
        <f t="shared" ref="N7:N47" si="0">IF(K7&lt;$E$4,M7,0)</f>
        <v>0.5</v>
      </c>
      <c r="O7" s="42">
        <f t="shared" ref="O7:O54" si="1">IF(+O6=1,1,+O6-1)</f>
        <v>1</v>
      </c>
      <c r="P7" s="42">
        <f t="shared" ref="P7:P54" si="2">P6*O7</f>
        <v>1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2:41">
      <c r="B8" s="45" t="s">
        <v>28</v>
      </c>
      <c r="C8" s="42"/>
      <c r="D8" s="42"/>
      <c r="E8" s="42"/>
      <c r="F8" s="58">
        <f>F7*(L1^(E4+1))/((Q3/E4)*(E4-L1)^2)</f>
        <v>0.5</v>
      </c>
      <c r="G8" s="52"/>
      <c r="H8" s="52"/>
      <c r="I8" s="52"/>
      <c r="J8" s="52"/>
      <c r="K8" s="42">
        <v>1</v>
      </c>
      <c r="L8" s="42">
        <f>IF(K8&gt;$O$1,0,+L1)</f>
        <v>0</v>
      </c>
      <c r="M8" s="42">
        <f t="shared" ref="M8:M47" si="3">IF(K8&gt;$E$4,+$L$1*M7/$E$4,+$L$1*M7/K8)</f>
        <v>0.25</v>
      </c>
      <c r="N8" s="42">
        <f t="shared" si="0"/>
        <v>0</v>
      </c>
      <c r="O8" s="42">
        <f t="shared" si="1"/>
        <v>1</v>
      </c>
      <c r="P8" s="42">
        <f t="shared" si="2"/>
        <v>1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</row>
    <row r="9" spans="2:41">
      <c r="B9" s="45" t="s">
        <v>29</v>
      </c>
      <c r="C9" s="42"/>
      <c r="D9" s="42"/>
      <c r="E9" s="42"/>
      <c r="F9" s="58">
        <f>F8+F6*E4</f>
        <v>1</v>
      </c>
      <c r="G9" s="52"/>
      <c r="H9" s="52"/>
      <c r="I9" s="52"/>
      <c r="J9" s="52"/>
      <c r="K9" s="42">
        <v>2</v>
      </c>
      <c r="L9" s="42">
        <f t="shared" ref="L9:L27" si="4">IF(K9&gt;$O$1,0,+L8*$L$1/K9)</f>
        <v>0</v>
      </c>
      <c r="M9" s="42">
        <f t="shared" si="3"/>
        <v>0.125</v>
      </c>
      <c r="N9" s="42">
        <f t="shared" si="0"/>
        <v>0</v>
      </c>
      <c r="O9" s="42">
        <f t="shared" si="1"/>
        <v>1</v>
      </c>
      <c r="P9" s="42">
        <f t="shared" si="2"/>
        <v>1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2:41">
      <c r="B10" s="45" t="s">
        <v>30</v>
      </c>
      <c r="C10" s="42"/>
      <c r="D10" s="42"/>
      <c r="E10" s="42"/>
      <c r="F10" s="58">
        <f>F8/E2</f>
        <v>0.5</v>
      </c>
      <c r="G10" s="52" t="str">
        <f>units&amp;"s"</f>
        <v>hours</v>
      </c>
      <c r="H10" s="59">
        <f>F10*60</f>
        <v>30</v>
      </c>
      <c r="I10" s="52"/>
      <c r="J10" s="52"/>
      <c r="K10" s="42">
        <v>3</v>
      </c>
      <c r="L10" s="42">
        <f t="shared" si="4"/>
        <v>0</v>
      </c>
      <c r="M10" s="42">
        <f t="shared" si="3"/>
        <v>6.25E-2</v>
      </c>
      <c r="N10" s="42">
        <f t="shared" si="0"/>
        <v>0</v>
      </c>
      <c r="O10" s="42">
        <f t="shared" si="1"/>
        <v>1</v>
      </c>
      <c r="P10" s="42">
        <f t="shared" si="2"/>
        <v>1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>
      <c r="B11" s="45" t="s">
        <v>31</v>
      </c>
      <c r="C11" s="42"/>
      <c r="D11" s="42"/>
      <c r="E11" s="42"/>
      <c r="F11" s="58">
        <f>F10+1/E3</f>
        <v>1</v>
      </c>
      <c r="G11" s="52" t="str">
        <f>units&amp;"s"</f>
        <v>hours</v>
      </c>
      <c r="H11" s="59">
        <f>F11*60</f>
        <v>60</v>
      </c>
      <c r="I11" s="52"/>
      <c r="J11" s="52"/>
      <c r="K11" s="42">
        <v>4</v>
      </c>
      <c r="L11" s="42">
        <f t="shared" si="4"/>
        <v>0</v>
      </c>
      <c r="M11" s="42">
        <f t="shared" si="3"/>
        <v>3.125E-2</v>
      </c>
      <c r="N11" s="42">
        <f t="shared" si="0"/>
        <v>0</v>
      </c>
      <c r="O11" s="42">
        <f t="shared" si="1"/>
        <v>1</v>
      </c>
      <c r="P11" s="42">
        <f t="shared" si="2"/>
        <v>1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>
      <c r="B12" s="45" t="s">
        <v>32</v>
      </c>
      <c r="C12" s="42"/>
      <c r="D12" s="42"/>
      <c r="E12" s="42"/>
      <c r="F12" s="58">
        <f>N5</f>
        <v>0.5</v>
      </c>
      <c r="G12" s="52"/>
      <c r="H12" s="52"/>
      <c r="I12" s="52"/>
      <c r="J12" s="52"/>
      <c r="K12" s="42">
        <v>5</v>
      </c>
      <c r="L12" s="42">
        <f t="shared" si="4"/>
        <v>0</v>
      </c>
      <c r="M12" s="42">
        <f t="shared" si="3"/>
        <v>1.5625E-2</v>
      </c>
      <c r="N12" s="42">
        <f t="shared" si="0"/>
        <v>0</v>
      </c>
      <c r="O12" s="42">
        <f t="shared" si="1"/>
        <v>1</v>
      </c>
      <c r="P12" s="42">
        <f t="shared" si="2"/>
        <v>1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>
      <c r="B13" s="42"/>
      <c r="C13" s="42"/>
      <c r="D13" s="42"/>
      <c r="E13" s="42"/>
      <c r="F13" s="42"/>
      <c r="G13" s="52"/>
      <c r="H13" s="52"/>
      <c r="I13" s="52"/>
      <c r="J13" s="52"/>
      <c r="K13" s="42">
        <v>6</v>
      </c>
      <c r="L13" s="42">
        <f t="shared" si="4"/>
        <v>0</v>
      </c>
      <c r="M13" s="42">
        <f t="shared" si="3"/>
        <v>7.8125E-3</v>
      </c>
      <c r="N13" s="42">
        <f t="shared" si="0"/>
        <v>0</v>
      </c>
      <c r="O13" s="42">
        <f t="shared" si="1"/>
        <v>1</v>
      </c>
      <c r="P13" s="42">
        <f t="shared" si="2"/>
        <v>1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>
      <c r="B14" s="42"/>
      <c r="C14" s="42"/>
      <c r="D14" s="42"/>
      <c r="E14" s="42"/>
      <c r="F14" s="42"/>
      <c r="G14" s="52"/>
      <c r="H14" s="52"/>
      <c r="I14" s="52"/>
      <c r="J14" s="52"/>
      <c r="K14" s="42">
        <v>7</v>
      </c>
      <c r="L14" s="42">
        <f t="shared" si="4"/>
        <v>0</v>
      </c>
      <c r="M14" s="42">
        <f t="shared" si="3"/>
        <v>3.90625E-3</v>
      </c>
      <c r="N14" s="42">
        <f t="shared" si="0"/>
        <v>0</v>
      </c>
      <c r="O14" s="42">
        <f t="shared" si="1"/>
        <v>1</v>
      </c>
      <c r="P14" s="42">
        <f t="shared" si="2"/>
        <v>1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>
      <c r="B15" s="42"/>
      <c r="C15" s="42"/>
      <c r="D15" s="42"/>
      <c r="E15" s="42"/>
      <c r="F15" s="42"/>
      <c r="G15" s="52"/>
      <c r="H15" s="52"/>
      <c r="I15" s="52"/>
      <c r="J15" s="52"/>
      <c r="K15" s="42">
        <v>8</v>
      </c>
      <c r="L15" s="42">
        <f t="shared" si="4"/>
        <v>0</v>
      </c>
      <c r="M15" s="42">
        <f t="shared" si="3"/>
        <v>1.953125E-3</v>
      </c>
      <c r="N15" s="42">
        <f t="shared" si="0"/>
        <v>0</v>
      </c>
      <c r="O15" s="42">
        <f t="shared" si="1"/>
        <v>1</v>
      </c>
      <c r="P15" s="42">
        <f t="shared" si="2"/>
        <v>1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>
      <c r="B16" s="42"/>
      <c r="C16" s="42"/>
      <c r="D16" s="42"/>
      <c r="E16" s="42"/>
      <c r="F16" s="42"/>
      <c r="G16" s="52"/>
      <c r="H16" s="52"/>
      <c r="I16" s="52"/>
      <c r="J16" s="52"/>
      <c r="K16" s="42">
        <v>9</v>
      </c>
      <c r="L16" s="42">
        <f t="shared" si="4"/>
        <v>0</v>
      </c>
      <c r="M16" s="42">
        <f t="shared" si="3"/>
        <v>9.765625E-4</v>
      </c>
      <c r="N16" s="42">
        <f t="shared" si="0"/>
        <v>0</v>
      </c>
      <c r="O16" s="42">
        <f t="shared" si="1"/>
        <v>1</v>
      </c>
      <c r="P16" s="42">
        <f t="shared" si="2"/>
        <v>1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>
      <c r="B17" s="42"/>
      <c r="C17" s="42"/>
      <c r="D17" s="42"/>
      <c r="E17" s="42"/>
      <c r="F17" s="42"/>
      <c r="G17" s="52"/>
      <c r="H17" s="52"/>
      <c r="I17" s="52"/>
      <c r="J17" s="52"/>
      <c r="K17" s="42">
        <v>10</v>
      </c>
      <c r="L17" s="42">
        <f t="shared" si="4"/>
        <v>0</v>
      </c>
      <c r="M17" s="42">
        <f t="shared" si="3"/>
        <v>4.8828125E-4</v>
      </c>
      <c r="N17" s="42">
        <f t="shared" si="0"/>
        <v>0</v>
      </c>
      <c r="O17" s="42">
        <f t="shared" si="1"/>
        <v>1</v>
      </c>
      <c r="P17" s="42">
        <f t="shared" si="2"/>
        <v>1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>
      <c r="B18" s="43"/>
      <c r="C18" s="43"/>
      <c r="D18" s="43"/>
      <c r="E18" s="43"/>
      <c r="F18" s="43"/>
      <c r="G18" s="52"/>
      <c r="H18" s="52"/>
      <c r="I18" s="52"/>
      <c r="J18" s="52"/>
      <c r="K18" s="42">
        <v>11</v>
      </c>
      <c r="L18" s="42">
        <f t="shared" si="4"/>
        <v>0</v>
      </c>
      <c r="M18" s="42">
        <f t="shared" si="3"/>
        <v>2.44140625E-4</v>
      </c>
      <c r="N18" s="42">
        <f t="shared" si="0"/>
        <v>0</v>
      </c>
      <c r="O18" s="42">
        <f t="shared" si="1"/>
        <v>1</v>
      </c>
      <c r="P18" s="42">
        <f t="shared" si="2"/>
        <v>1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>
      <c r="B19" s="44"/>
      <c r="C19" s="43"/>
      <c r="D19" s="43"/>
      <c r="E19" s="43"/>
      <c r="F19" s="44"/>
      <c r="G19" s="52"/>
      <c r="H19" s="52"/>
      <c r="I19" s="52"/>
      <c r="J19" s="52"/>
      <c r="K19" s="42">
        <v>12</v>
      </c>
      <c r="L19" s="42">
        <f t="shared" si="4"/>
        <v>0</v>
      </c>
      <c r="M19" s="42">
        <f t="shared" si="3"/>
        <v>1.220703125E-4</v>
      </c>
      <c r="N19" s="42">
        <f t="shared" si="0"/>
        <v>0</v>
      </c>
      <c r="O19" s="42">
        <f t="shared" si="1"/>
        <v>1</v>
      </c>
      <c r="P19" s="42">
        <f t="shared" si="2"/>
        <v>1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>
      <c r="A20" s="95"/>
      <c r="B20" s="95"/>
      <c r="C20" s="95"/>
      <c r="D20" s="95"/>
      <c r="E20" s="95"/>
      <c r="F20" s="95"/>
      <c r="G20" s="95"/>
      <c r="H20" s="95"/>
      <c r="I20" s="95"/>
      <c r="J20" s="42"/>
      <c r="K20" s="42">
        <v>13</v>
      </c>
      <c r="L20" s="42">
        <f t="shared" si="4"/>
        <v>0</v>
      </c>
      <c r="M20" s="42">
        <f t="shared" si="3"/>
        <v>6.103515625E-5</v>
      </c>
      <c r="N20" s="42">
        <f t="shared" si="0"/>
        <v>0</v>
      </c>
      <c r="O20" s="42">
        <f t="shared" si="1"/>
        <v>1</v>
      </c>
      <c r="P20" s="42">
        <f t="shared" si="2"/>
        <v>1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>
      <c r="A21" s="95"/>
      <c r="B21" s="95"/>
      <c r="C21" s="95"/>
      <c r="D21" s="95"/>
      <c r="E21" s="95"/>
      <c r="F21" s="95"/>
      <c r="G21" s="95"/>
      <c r="H21" s="95"/>
      <c r="I21" s="95"/>
      <c r="J21" s="42"/>
      <c r="K21" s="42">
        <v>14</v>
      </c>
      <c r="L21" s="42">
        <f t="shared" si="4"/>
        <v>0</v>
      </c>
      <c r="M21" s="42">
        <f t="shared" si="3"/>
        <v>3.0517578125E-5</v>
      </c>
      <c r="N21" s="42">
        <f t="shared" si="0"/>
        <v>0</v>
      </c>
      <c r="O21" s="42">
        <f t="shared" si="1"/>
        <v>1</v>
      </c>
      <c r="P21" s="42">
        <f t="shared" si="2"/>
        <v>1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>
      <c r="A22" s="95"/>
      <c r="B22" s="95"/>
      <c r="C22" s="95"/>
      <c r="D22" s="95"/>
      <c r="E22" s="95"/>
      <c r="F22" s="95"/>
      <c r="G22" s="95"/>
      <c r="H22" s="95"/>
      <c r="I22" s="95"/>
      <c r="J22" s="42"/>
      <c r="K22" s="42">
        <v>15</v>
      </c>
      <c r="L22" s="42">
        <f t="shared" si="4"/>
        <v>0</v>
      </c>
      <c r="M22" s="42">
        <f t="shared" si="3"/>
        <v>1.52587890625E-5</v>
      </c>
      <c r="N22" s="42">
        <f t="shared" si="0"/>
        <v>0</v>
      </c>
      <c r="O22" s="42">
        <f t="shared" si="1"/>
        <v>1</v>
      </c>
      <c r="P22" s="42">
        <f t="shared" si="2"/>
        <v>1</v>
      </c>
      <c r="Q22" s="42"/>
      <c r="R22" s="45" t="s">
        <v>18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>
      <c r="A23" s="95"/>
      <c r="B23" s="95"/>
      <c r="C23" s="95"/>
      <c r="D23" s="95"/>
      <c r="E23" s="95"/>
      <c r="F23" s="95"/>
      <c r="G23" s="95"/>
      <c r="H23" s="95"/>
      <c r="I23" s="95"/>
      <c r="J23" s="42"/>
      <c r="K23" s="42">
        <v>16</v>
      </c>
      <c r="L23" s="42">
        <f t="shared" si="4"/>
        <v>0</v>
      </c>
      <c r="M23" s="42">
        <f t="shared" si="3"/>
        <v>7.62939453125E-6</v>
      </c>
      <c r="N23" s="42">
        <f t="shared" si="0"/>
        <v>0</v>
      </c>
      <c r="O23" s="42">
        <f t="shared" si="1"/>
        <v>1</v>
      </c>
      <c r="P23" s="42">
        <f t="shared" si="2"/>
        <v>1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>
      <c r="A24" s="95"/>
      <c r="B24" s="95"/>
      <c r="C24" s="95"/>
      <c r="D24" s="95"/>
      <c r="E24" s="95"/>
      <c r="F24" s="95"/>
      <c r="G24" s="95"/>
      <c r="H24" s="95"/>
      <c r="I24" s="95"/>
      <c r="J24" s="42"/>
      <c r="K24" s="42">
        <v>17</v>
      </c>
      <c r="L24" s="42">
        <f t="shared" si="4"/>
        <v>0</v>
      </c>
      <c r="M24" s="42">
        <f t="shared" si="3"/>
        <v>3.814697265625E-6</v>
      </c>
      <c r="N24" s="42">
        <f t="shared" si="0"/>
        <v>0</v>
      </c>
      <c r="O24" s="42">
        <f t="shared" si="1"/>
        <v>1</v>
      </c>
      <c r="P24" s="42">
        <f t="shared" si="2"/>
        <v>1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>
      <c r="A25" s="95"/>
      <c r="B25" s="95"/>
      <c r="C25" s="95"/>
      <c r="D25" s="95"/>
      <c r="E25" s="95"/>
      <c r="F25" s="95"/>
      <c r="G25" s="95"/>
      <c r="H25" s="95"/>
      <c r="I25" s="95"/>
      <c r="J25" s="42"/>
      <c r="K25" s="42">
        <v>18</v>
      </c>
      <c r="L25" s="42">
        <f t="shared" si="4"/>
        <v>0</v>
      </c>
      <c r="M25" s="42">
        <f t="shared" si="3"/>
        <v>1.9073486328125E-6</v>
      </c>
      <c r="N25" s="42">
        <f t="shared" si="0"/>
        <v>0</v>
      </c>
      <c r="O25" s="42">
        <f t="shared" si="1"/>
        <v>1</v>
      </c>
      <c r="P25" s="42">
        <f t="shared" si="2"/>
        <v>1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>
      <c r="A26" s="95"/>
      <c r="B26" s="95"/>
      <c r="C26" s="95"/>
      <c r="D26" s="95"/>
      <c r="E26" s="95"/>
      <c r="F26" s="95"/>
      <c r="G26" s="95"/>
      <c r="H26" s="95"/>
      <c r="I26" s="95"/>
      <c r="J26" s="42"/>
      <c r="K26" s="42">
        <v>19</v>
      </c>
      <c r="L26" s="42">
        <f t="shared" si="4"/>
        <v>0</v>
      </c>
      <c r="M26" s="42">
        <f t="shared" si="3"/>
        <v>9.5367431640625E-7</v>
      </c>
      <c r="N26" s="42">
        <f t="shared" si="0"/>
        <v>0</v>
      </c>
      <c r="O26" s="42">
        <f t="shared" si="1"/>
        <v>1</v>
      </c>
      <c r="P26" s="42">
        <f t="shared" si="2"/>
        <v>1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>
      <c r="A27" s="95"/>
      <c r="B27" s="95"/>
      <c r="C27" s="95"/>
      <c r="D27" s="95"/>
      <c r="E27" s="95"/>
      <c r="F27" s="95"/>
      <c r="G27" s="95"/>
      <c r="H27" s="95"/>
      <c r="I27" s="95"/>
      <c r="J27" s="78"/>
      <c r="K27" s="42">
        <v>20</v>
      </c>
      <c r="L27" s="42">
        <f t="shared" si="4"/>
        <v>0</v>
      </c>
      <c r="M27" s="42">
        <f t="shared" si="3"/>
        <v>4.76837158203125E-7</v>
      </c>
      <c r="N27" s="42">
        <f t="shared" si="0"/>
        <v>0</v>
      </c>
      <c r="O27" s="42">
        <f t="shared" si="1"/>
        <v>1</v>
      </c>
      <c r="P27" s="42">
        <f t="shared" si="2"/>
        <v>1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>
      <c r="A28" s="95"/>
      <c r="B28" s="95"/>
      <c r="C28" s="95"/>
      <c r="D28" s="95"/>
      <c r="E28" s="95"/>
      <c r="F28" s="95"/>
      <c r="G28" s="95"/>
      <c r="H28" s="95"/>
      <c r="I28" s="95"/>
      <c r="J28" s="78"/>
      <c r="K28" s="42">
        <v>21</v>
      </c>
      <c r="L28" s="42"/>
      <c r="M28" s="42">
        <f t="shared" si="3"/>
        <v>2.384185791015625E-7</v>
      </c>
      <c r="N28" s="42">
        <f t="shared" si="0"/>
        <v>0</v>
      </c>
      <c r="O28" s="42">
        <f t="shared" si="1"/>
        <v>1</v>
      </c>
      <c r="P28" s="42">
        <f t="shared" si="2"/>
        <v>1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>
      <c r="A29" s="95"/>
      <c r="B29" s="95"/>
      <c r="C29" s="95"/>
      <c r="D29" s="95"/>
      <c r="E29" s="95"/>
      <c r="F29" s="95"/>
      <c r="G29" s="95"/>
      <c r="H29" s="95"/>
      <c r="I29" s="95"/>
      <c r="J29" s="78"/>
      <c r="K29" s="42">
        <v>22</v>
      </c>
      <c r="L29" s="42"/>
      <c r="M29" s="42">
        <f t="shared" si="3"/>
        <v>1.1920928955078125E-7</v>
      </c>
      <c r="N29" s="42">
        <f t="shared" si="0"/>
        <v>0</v>
      </c>
      <c r="O29" s="42">
        <f t="shared" si="1"/>
        <v>1</v>
      </c>
      <c r="P29" s="42">
        <f t="shared" si="2"/>
        <v>1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>
      <c r="A30" s="95"/>
      <c r="B30" s="95"/>
      <c r="C30" s="95"/>
      <c r="D30" s="95"/>
      <c r="E30" s="95"/>
      <c r="F30" s="95"/>
      <c r="G30" s="95"/>
      <c r="H30" s="95"/>
      <c r="I30" s="95"/>
      <c r="J30" s="78"/>
      <c r="K30" s="42">
        <v>23</v>
      </c>
      <c r="L30" s="42"/>
      <c r="M30" s="42">
        <f t="shared" si="3"/>
        <v>5.9604644775390625E-8</v>
      </c>
      <c r="N30" s="42">
        <f t="shared" si="0"/>
        <v>0</v>
      </c>
      <c r="O30" s="42">
        <f t="shared" si="1"/>
        <v>1</v>
      </c>
      <c r="P30" s="42">
        <f t="shared" si="2"/>
        <v>1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1:41">
      <c r="A31" s="95"/>
      <c r="B31" s="95"/>
      <c r="C31" s="95"/>
      <c r="D31" s="95"/>
      <c r="E31" s="95"/>
      <c r="F31" s="95"/>
      <c r="G31" s="95"/>
      <c r="H31" s="95"/>
      <c r="I31" s="95"/>
      <c r="J31" s="78"/>
      <c r="K31" s="42">
        <v>24</v>
      </c>
      <c r="L31" s="42"/>
      <c r="M31" s="42">
        <f t="shared" si="3"/>
        <v>2.9802322387695312E-8</v>
      </c>
      <c r="N31" s="42">
        <f t="shared" si="0"/>
        <v>0</v>
      </c>
      <c r="O31" s="42">
        <f t="shared" si="1"/>
        <v>1</v>
      </c>
      <c r="P31" s="42">
        <f t="shared" si="2"/>
        <v>1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1:41">
      <c r="A32" s="95"/>
      <c r="B32" s="95"/>
      <c r="C32" s="95"/>
      <c r="D32" s="95"/>
      <c r="E32" s="95"/>
      <c r="F32" s="95"/>
      <c r="G32" s="95"/>
      <c r="H32" s="95"/>
      <c r="I32" s="95"/>
      <c r="J32" s="78"/>
      <c r="K32" s="42">
        <v>25</v>
      </c>
      <c r="L32" s="42"/>
      <c r="M32" s="42">
        <f t="shared" si="3"/>
        <v>1.4901161193847656E-8</v>
      </c>
      <c r="N32" s="42">
        <f t="shared" si="0"/>
        <v>0</v>
      </c>
      <c r="O32" s="42">
        <f t="shared" si="1"/>
        <v>1</v>
      </c>
      <c r="P32" s="42">
        <f t="shared" si="2"/>
        <v>1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1:41">
      <c r="A33" s="95"/>
      <c r="B33" s="95"/>
      <c r="C33" s="95"/>
      <c r="D33" s="95"/>
      <c r="E33" s="95"/>
      <c r="F33" s="95"/>
      <c r="G33" s="95"/>
      <c r="H33" s="95"/>
      <c r="I33" s="95"/>
      <c r="J33" s="78"/>
      <c r="K33" s="42">
        <v>26</v>
      </c>
      <c r="L33" s="42"/>
      <c r="M33" s="42">
        <f t="shared" si="3"/>
        <v>7.4505805969238281E-9</v>
      </c>
      <c r="N33" s="42">
        <f t="shared" si="0"/>
        <v>0</v>
      </c>
      <c r="O33" s="42">
        <f t="shared" si="1"/>
        <v>1</v>
      </c>
      <c r="P33" s="42">
        <f t="shared" si="2"/>
        <v>1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1:41">
      <c r="A34" s="95"/>
      <c r="B34" s="95"/>
      <c r="C34" s="95"/>
      <c r="D34" s="95"/>
      <c r="E34" s="95"/>
      <c r="F34" s="95"/>
      <c r="G34" s="95"/>
      <c r="H34" s="95"/>
      <c r="I34" s="95"/>
      <c r="J34" s="78"/>
      <c r="K34" s="42">
        <v>27</v>
      </c>
      <c r="L34" s="42"/>
      <c r="M34" s="42">
        <f t="shared" si="3"/>
        <v>3.7252902984619141E-9</v>
      </c>
      <c r="N34" s="42">
        <f t="shared" si="0"/>
        <v>0</v>
      </c>
      <c r="O34" s="42">
        <f t="shared" si="1"/>
        <v>1</v>
      </c>
      <c r="P34" s="42">
        <f t="shared" si="2"/>
        <v>1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1:41">
      <c r="A35" s="95"/>
      <c r="B35" s="95"/>
      <c r="C35" s="95"/>
      <c r="D35" s="95"/>
      <c r="E35" s="95"/>
      <c r="F35" s="95"/>
      <c r="G35" s="95"/>
      <c r="H35" s="95"/>
      <c r="I35" s="95"/>
      <c r="J35" s="78"/>
      <c r="K35" s="42">
        <v>28</v>
      </c>
      <c r="L35" s="42"/>
      <c r="M35" s="42">
        <f t="shared" si="3"/>
        <v>1.862645149230957E-9</v>
      </c>
      <c r="N35" s="42">
        <f t="shared" si="0"/>
        <v>0</v>
      </c>
      <c r="O35" s="42">
        <f t="shared" si="1"/>
        <v>1</v>
      </c>
      <c r="P35" s="42">
        <f t="shared" si="2"/>
        <v>1</v>
      </c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1:41">
      <c r="A36" s="95"/>
      <c r="B36" s="95"/>
      <c r="C36" s="95"/>
      <c r="D36" s="95"/>
      <c r="E36" s="95"/>
      <c r="F36" s="95"/>
      <c r="G36" s="95"/>
      <c r="H36" s="95"/>
      <c r="I36" s="95"/>
      <c r="J36" s="78"/>
      <c r="K36" s="42">
        <v>29</v>
      </c>
      <c r="L36" s="42"/>
      <c r="M36" s="42">
        <f t="shared" si="3"/>
        <v>9.3132257461547852E-10</v>
      </c>
      <c r="N36" s="42">
        <f t="shared" si="0"/>
        <v>0</v>
      </c>
      <c r="O36" s="42">
        <f t="shared" si="1"/>
        <v>1</v>
      </c>
      <c r="P36" s="42">
        <f t="shared" si="2"/>
        <v>1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>
      <c r="A37" s="95"/>
      <c r="B37" s="95"/>
      <c r="C37" s="95"/>
      <c r="D37" s="95"/>
      <c r="E37" s="95"/>
      <c r="F37" s="95"/>
      <c r="G37" s="95"/>
      <c r="H37" s="95"/>
      <c r="I37" s="95"/>
      <c r="J37" s="78"/>
      <c r="K37" s="42">
        <v>30</v>
      </c>
      <c r="L37" s="42"/>
      <c r="M37" s="42">
        <f t="shared" si="3"/>
        <v>4.6566128730773926E-10</v>
      </c>
      <c r="N37" s="42">
        <f t="shared" si="0"/>
        <v>0</v>
      </c>
      <c r="O37" s="42">
        <f t="shared" si="1"/>
        <v>1</v>
      </c>
      <c r="P37" s="42">
        <f t="shared" si="2"/>
        <v>1</v>
      </c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1:41">
      <c r="A38" s="95"/>
      <c r="B38" s="95"/>
      <c r="C38" s="95"/>
      <c r="D38" s="95"/>
      <c r="E38" s="95"/>
      <c r="F38" s="95"/>
      <c r="G38" s="95"/>
      <c r="H38" s="95"/>
      <c r="I38" s="95"/>
      <c r="J38" s="78"/>
      <c r="K38" s="42">
        <v>31</v>
      </c>
      <c r="L38" s="42"/>
      <c r="M38" s="42">
        <f t="shared" si="3"/>
        <v>2.3283064365386963E-10</v>
      </c>
      <c r="N38" s="42">
        <f t="shared" si="0"/>
        <v>0</v>
      </c>
      <c r="O38" s="42">
        <f t="shared" si="1"/>
        <v>1</v>
      </c>
      <c r="P38" s="42">
        <f t="shared" si="2"/>
        <v>1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spans="1:41">
      <c r="A39" s="95"/>
      <c r="B39" s="95"/>
      <c r="C39" s="95"/>
      <c r="D39" s="95"/>
      <c r="E39" s="95"/>
      <c r="F39" s="95"/>
      <c r="G39" s="95"/>
      <c r="H39" s="95"/>
      <c r="I39" s="95"/>
      <c r="J39" s="78"/>
      <c r="K39" s="42">
        <v>32</v>
      </c>
      <c r="L39" s="42"/>
      <c r="M39" s="42">
        <f t="shared" si="3"/>
        <v>1.1641532182693481E-10</v>
      </c>
      <c r="N39" s="42">
        <f t="shared" si="0"/>
        <v>0</v>
      </c>
      <c r="O39" s="42">
        <f t="shared" si="1"/>
        <v>1</v>
      </c>
      <c r="P39" s="42">
        <f t="shared" si="2"/>
        <v>1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spans="1:41">
      <c r="A40" s="95"/>
      <c r="B40" s="95"/>
      <c r="C40" s="95"/>
      <c r="D40" s="95"/>
      <c r="E40" s="95"/>
      <c r="F40" s="95"/>
      <c r="G40" s="95"/>
      <c r="H40" s="95"/>
      <c r="I40" s="95"/>
      <c r="J40" s="78"/>
      <c r="K40" s="42">
        <v>33</v>
      </c>
      <c r="L40" s="42"/>
      <c r="M40" s="42">
        <f t="shared" si="3"/>
        <v>5.8207660913467407E-11</v>
      </c>
      <c r="N40" s="42">
        <f t="shared" si="0"/>
        <v>0</v>
      </c>
      <c r="O40" s="42">
        <f t="shared" si="1"/>
        <v>1</v>
      </c>
      <c r="P40" s="42">
        <f t="shared" si="2"/>
        <v>1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spans="1:41">
      <c r="A41" s="95"/>
      <c r="B41" s="95"/>
      <c r="C41" s="95"/>
      <c r="D41" s="95"/>
      <c r="E41" s="95"/>
      <c r="F41" s="95"/>
      <c r="G41" s="95"/>
      <c r="H41" s="95"/>
      <c r="I41" s="95"/>
      <c r="J41" s="79"/>
      <c r="K41" s="42">
        <v>34</v>
      </c>
      <c r="L41" s="42"/>
      <c r="M41" s="42">
        <f t="shared" si="3"/>
        <v>2.9103830456733704E-11</v>
      </c>
      <c r="N41" s="42">
        <f t="shared" si="0"/>
        <v>0</v>
      </c>
      <c r="O41" s="42">
        <f t="shared" si="1"/>
        <v>1</v>
      </c>
      <c r="P41" s="42">
        <f t="shared" si="2"/>
        <v>1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spans="1:41">
      <c r="A42" s="95"/>
      <c r="B42" s="95"/>
      <c r="C42" s="95"/>
      <c r="D42" s="95"/>
      <c r="E42" s="95"/>
      <c r="F42" s="95"/>
      <c r="G42" s="95"/>
      <c r="H42" s="95"/>
      <c r="I42" s="95"/>
      <c r="J42" s="78"/>
      <c r="K42" s="42">
        <v>35</v>
      </c>
      <c r="L42" s="42"/>
      <c r="M42" s="42">
        <f t="shared" si="3"/>
        <v>1.4551915228366852E-11</v>
      </c>
      <c r="N42" s="42">
        <f t="shared" si="0"/>
        <v>0</v>
      </c>
      <c r="O42" s="42">
        <f t="shared" si="1"/>
        <v>1</v>
      </c>
      <c r="P42" s="42">
        <f t="shared" si="2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spans="1:41">
      <c r="A43" s="95"/>
      <c r="B43" s="95"/>
      <c r="C43" s="95"/>
      <c r="D43" s="95"/>
      <c r="E43" s="95"/>
      <c r="F43" s="95"/>
      <c r="G43" s="95"/>
      <c r="H43" s="95"/>
      <c r="I43" s="95"/>
      <c r="J43" s="78"/>
      <c r="K43" s="42">
        <v>36</v>
      </c>
      <c r="L43" s="42"/>
      <c r="M43" s="42">
        <f t="shared" si="3"/>
        <v>7.2759576141834259E-12</v>
      </c>
      <c r="N43" s="42">
        <f t="shared" si="0"/>
        <v>0</v>
      </c>
      <c r="O43" s="42">
        <f t="shared" si="1"/>
        <v>1</v>
      </c>
      <c r="P43" s="42">
        <f t="shared" si="2"/>
        <v>1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</row>
    <row r="44" spans="1:41">
      <c r="A44" s="95"/>
      <c r="B44" s="95"/>
      <c r="C44" s="95"/>
      <c r="D44" s="95"/>
      <c r="E44" s="95"/>
      <c r="F44" s="95"/>
      <c r="G44" s="95"/>
      <c r="H44" s="95"/>
      <c r="I44" s="95"/>
      <c r="J44" s="78"/>
      <c r="K44" s="42">
        <v>37</v>
      </c>
      <c r="L44" s="42"/>
      <c r="M44" s="42">
        <f t="shared" si="3"/>
        <v>3.637978807091713E-12</v>
      </c>
      <c r="N44" s="42">
        <f t="shared" si="0"/>
        <v>0</v>
      </c>
      <c r="O44" s="42">
        <f t="shared" si="1"/>
        <v>1</v>
      </c>
      <c r="P44" s="42">
        <f t="shared" si="2"/>
        <v>1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</row>
    <row r="45" spans="1:41">
      <c r="A45" s="95"/>
      <c r="B45" s="95"/>
      <c r="C45" s="95"/>
      <c r="D45" s="95"/>
      <c r="E45" s="95"/>
      <c r="F45" s="95"/>
      <c r="G45" s="95"/>
      <c r="H45" s="95"/>
      <c r="I45" s="95"/>
      <c r="J45" s="78"/>
      <c r="K45" s="42">
        <v>38</v>
      </c>
      <c r="L45" s="42"/>
      <c r="M45" s="42">
        <f t="shared" si="3"/>
        <v>1.8189894035458565E-12</v>
      </c>
      <c r="N45" s="42">
        <f t="shared" si="0"/>
        <v>0</v>
      </c>
      <c r="O45" s="42">
        <f t="shared" si="1"/>
        <v>1</v>
      </c>
      <c r="P45" s="42">
        <f t="shared" si="2"/>
        <v>1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</row>
    <row r="46" spans="1:41">
      <c r="A46" s="95"/>
      <c r="B46" s="95"/>
      <c r="C46" s="95"/>
      <c r="D46" s="95"/>
      <c r="E46" s="95"/>
      <c r="F46" s="95"/>
      <c r="G46" s="95"/>
      <c r="H46" s="95"/>
      <c r="I46" s="95"/>
      <c r="J46" s="78"/>
      <c r="K46" s="42">
        <v>39</v>
      </c>
      <c r="L46" s="42"/>
      <c r="M46" s="42">
        <f t="shared" si="3"/>
        <v>9.0949470177292824E-13</v>
      </c>
      <c r="N46" s="42">
        <f t="shared" si="0"/>
        <v>0</v>
      </c>
      <c r="O46" s="42">
        <f t="shared" si="1"/>
        <v>1</v>
      </c>
      <c r="P46" s="42">
        <f t="shared" si="2"/>
        <v>1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</row>
    <row r="47" spans="1:41">
      <c r="A47" s="95"/>
      <c r="B47" s="95"/>
      <c r="C47" s="95"/>
      <c r="D47" s="95"/>
      <c r="E47" s="95"/>
      <c r="F47" s="95"/>
      <c r="G47" s="95"/>
      <c r="H47" s="95"/>
      <c r="I47" s="95"/>
      <c r="J47" s="78"/>
      <c r="K47" s="42">
        <v>40</v>
      </c>
      <c r="L47" s="42"/>
      <c r="M47" s="42">
        <f t="shared" si="3"/>
        <v>4.5474735088646412E-13</v>
      </c>
      <c r="N47" s="42">
        <f t="shared" si="0"/>
        <v>0</v>
      </c>
      <c r="O47" s="42">
        <f t="shared" si="1"/>
        <v>1</v>
      </c>
      <c r="P47" s="42">
        <f t="shared" si="2"/>
        <v>1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r="48" spans="1:41">
      <c r="A48" s="95"/>
      <c r="B48" s="95"/>
      <c r="C48" s="95"/>
      <c r="D48" s="95"/>
      <c r="E48" s="95"/>
      <c r="F48" s="95"/>
      <c r="G48" s="95"/>
      <c r="H48" s="95"/>
      <c r="I48" s="95"/>
      <c r="J48" s="78"/>
      <c r="K48" s="42"/>
      <c r="L48" s="42"/>
      <c r="M48" s="42"/>
      <c r="N48" s="42"/>
      <c r="O48" s="42">
        <f t="shared" si="1"/>
        <v>1</v>
      </c>
      <c r="P48" s="42">
        <f t="shared" si="2"/>
        <v>1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</row>
    <row r="49" spans="1:41">
      <c r="A49" s="95"/>
      <c r="B49" s="95"/>
      <c r="C49" s="95"/>
      <c r="D49" s="95"/>
      <c r="E49" s="95"/>
      <c r="F49" s="95"/>
      <c r="G49" s="95"/>
      <c r="H49" s="95"/>
      <c r="I49" s="95"/>
      <c r="J49" s="78"/>
      <c r="K49" s="42"/>
      <c r="L49" s="42"/>
      <c r="M49" s="42"/>
      <c r="N49" s="42"/>
      <c r="O49" s="42">
        <f t="shared" si="1"/>
        <v>1</v>
      </c>
      <c r="P49" s="42">
        <f t="shared" si="2"/>
        <v>1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1:41">
      <c r="A50" s="95"/>
      <c r="B50" s="95"/>
      <c r="C50" s="95"/>
      <c r="D50" s="95"/>
      <c r="E50" s="95"/>
      <c r="F50" s="95"/>
      <c r="G50" s="95"/>
      <c r="H50" s="95"/>
      <c r="I50" s="95"/>
      <c r="J50" s="78"/>
      <c r="K50" s="42"/>
      <c r="L50" s="42"/>
      <c r="M50" s="42"/>
      <c r="N50" s="42"/>
      <c r="O50" s="42">
        <f t="shared" si="1"/>
        <v>1</v>
      </c>
      <c r="P50" s="42">
        <f t="shared" si="2"/>
        <v>1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1:41">
      <c r="A51" s="95"/>
      <c r="B51" s="95"/>
      <c r="C51" s="95"/>
      <c r="D51" s="95"/>
      <c r="E51" s="95"/>
      <c r="F51" s="95"/>
      <c r="G51" s="95"/>
      <c r="H51" s="95"/>
      <c r="I51" s="95"/>
      <c r="J51" s="78"/>
      <c r="K51" s="42"/>
      <c r="L51" s="42"/>
      <c r="M51" s="42"/>
      <c r="N51" s="42"/>
      <c r="O51" s="42">
        <f t="shared" si="1"/>
        <v>1</v>
      </c>
      <c r="P51" s="42">
        <f t="shared" si="2"/>
        <v>1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1:41">
      <c r="A52" s="95"/>
      <c r="B52" s="95"/>
      <c r="C52" s="95"/>
      <c r="D52" s="95"/>
      <c r="E52" s="95"/>
      <c r="F52" s="95"/>
      <c r="G52" s="95"/>
      <c r="H52" s="95"/>
      <c r="I52" s="95"/>
      <c r="J52" s="79"/>
      <c r="K52" s="42"/>
      <c r="L52" s="42"/>
      <c r="M52" s="42"/>
      <c r="N52" s="42"/>
      <c r="O52" s="42">
        <f t="shared" si="1"/>
        <v>1</v>
      </c>
      <c r="P52" s="42">
        <f t="shared" si="2"/>
        <v>1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1:41">
      <c r="A53" s="95"/>
      <c r="B53" s="95"/>
      <c r="C53" s="95"/>
      <c r="D53" s="95"/>
      <c r="E53" s="95"/>
      <c r="F53" s="95"/>
      <c r="G53" s="95"/>
      <c r="H53" s="95"/>
      <c r="I53" s="95"/>
      <c r="J53" s="78"/>
      <c r="K53" s="42"/>
      <c r="L53" s="42"/>
      <c r="M53" s="42"/>
      <c r="N53" s="42"/>
      <c r="O53" s="42">
        <f t="shared" si="1"/>
        <v>1</v>
      </c>
      <c r="P53" s="42">
        <f t="shared" si="2"/>
        <v>1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1:41">
      <c r="A54" s="95"/>
      <c r="B54" s="95"/>
      <c r="C54" s="95"/>
      <c r="D54" s="95"/>
      <c r="E54" s="95"/>
      <c r="F54" s="95"/>
      <c r="G54" s="95"/>
      <c r="H54" s="95"/>
      <c r="I54" s="95"/>
      <c r="J54" s="78"/>
      <c r="K54" s="42"/>
      <c r="L54" s="42"/>
      <c r="M54" s="42"/>
      <c r="N54" s="42"/>
      <c r="O54" s="42">
        <f t="shared" si="1"/>
        <v>1</v>
      </c>
      <c r="P54" s="42">
        <f t="shared" si="2"/>
        <v>1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1:41">
      <c r="A55" s="95"/>
      <c r="B55" s="95"/>
      <c r="C55" s="95"/>
      <c r="D55" s="95"/>
      <c r="E55" s="95"/>
      <c r="F55" s="95"/>
      <c r="G55" s="95"/>
      <c r="H55" s="95"/>
      <c r="I55" s="95"/>
      <c r="J55" s="78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1:41">
      <c r="B56" s="78"/>
      <c r="C56" s="78"/>
      <c r="D56" s="78"/>
      <c r="E56" s="78"/>
      <c r="F56" s="78"/>
      <c r="G56" s="78"/>
      <c r="H56" s="78"/>
      <c r="I56" s="78"/>
      <c r="J56" s="78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1:41">
      <c r="B57" s="78"/>
      <c r="C57" s="78"/>
      <c r="D57" s="78"/>
      <c r="E57" s="78"/>
      <c r="F57" s="78"/>
      <c r="G57" s="78"/>
      <c r="H57" s="78"/>
      <c r="I57" s="78"/>
      <c r="J57" s="78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1:41">
      <c r="B58" s="78"/>
      <c r="C58" s="78"/>
      <c r="D58" s="78"/>
      <c r="E58" s="78"/>
      <c r="F58" s="78"/>
      <c r="G58" s="78"/>
      <c r="H58" s="78"/>
      <c r="I58" s="78"/>
      <c r="J58" s="78"/>
      <c r="AB58" s="45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1">
      <c r="B59" s="78"/>
      <c r="C59" s="78"/>
      <c r="D59" s="78"/>
      <c r="E59" s="78"/>
      <c r="F59" s="78"/>
      <c r="G59" s="78"/>
      <c r="H59" s="78"/>
      <c r="I59" s="78"/>
      <c r="J59" s="78"/>
      <c r="AB59" s="45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1:41">
      <c r="B60" s="78"/>
      <c r="C60" s="78"/>
      <c r="D60" s="78"/>
      <c r="E60" s="78"/>
      <c r="F60" s="78"/>
      <c r="G60" s="78"/>
      <c r="H60" s="78"/>
      <c r="I60" s="78"/>
      <c r="J60" s="78"/>
      <c r="AB60" s="42"/>
      <c r="AC60" s="42"/>
      <c r="AD60" s="42"/>
      <c r="AE60" s="42"/>
      <c r="AF60" s="45"/>
      <c r="AG60" s="42"/>
      <c r="AH60" s="49"/>
      <c r="AI60" s="42"/>
      <c r="AJ60" s="42"/>
      <c r="AK60" s="42"/>
      <c r="AL60" s="42"/>
      <c r="AM60" s="45"/>
      <c r="AN60" s="42"/>
      <c r="AO60" s="45"/>
    </row>
    <row r="61" spans="1:41">
      <c r="B61" s="78"/>
      <c r="C61" s="78"/>
      <c r="D61" s="78"/>
      <c r="E61" s="78"/>
      <c r="F61" s="78"/>
      <c r="G61" s="78"/>
      <c r="H61" s="78"/>
      <c r="I61" s="78"/>
      <c r="J61" s="78"/>
      <c r="AB61" s="42"/>
      <c r="AC61" s="42"/>
      <c r="AD61" s="42"/>
      <c r="AE61" s="42"/>
      <c r="AF61" s="42"/>
      <c r="AG61" s="42"/>
      <c r="AH61" s="66"/>
      <c r="AI61" s="42"/>
      <c r="AJ61" s="42"/>
      <c r="AK61" s="42"/>
      <c r="AL61" s="42"/>
      <c r="AM61" s="42"/>
      <c r="AN61" s="42"/>
      <c r="AO61" s="42"/>
    </row>
    <row r="62" spans="1:41">
      <c r="B62" s="78"/>
      <c r="C62" s="78"/>
      <c r="D62" s="78"/>
      <c r="E62" s="78"/>
      <c r="F62" s="78"/>
      <c r="G62" s="78"/>
      <c r="H62" s="78"/>
      <c r="I62" s="78"/>
      <c r="J62" s="78"/>
      <c r="AB62" s="45"/>
      <c r="AC62" s="42"/>
      <c r="AD62" s="42"/>
      <c r="AE62" s="42"/>
      <c r="AF62" s="42"/>
      <c r="AG62" s="42"/>
      <c r="AH62" s="42"/>
      <c r="AI62" s="57"/>
      <c r="AJ62" s="57"/>
      <c r="AK62" s="42"/>
      <c r="AL62" s="42"/>
      <c r="AM62" s="42"/>
      <c r="AN62" s="42"/>
      <c r="AO62" s="42"/>
    </row>
    <row r="63" spans="1:41">
      <c r="B63" s="78"/>
      <c r="C63" s="78"/>
      <c r="D63" s="78"/>
      <c r="E63" s="78"/>
      <c r="F63" s="78"/>
      <c r="G63" s="78"/>
      <c r="H63" s="78"/>
      <c r="I63" s="78"/>
      <c r="J63" s="78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</row>
    <row r="64" spans="1:41">
      <c r="B64" s="78"/>
      <c r="C64" s="78"/>
      <c r="D64" s="78"/>
      <c r="E64" s="78"/>
      <c r="F64" s="78"/>
      <c r="G64" s="78"/>
      <c r="H64" s="78"/>
      <c r="I64" s="78"/>
      <c r="J64" s="78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spans="2:41">
      <c r="B65" s="78"/>
      <c r="C65" s="78"/>
      <c r="D65" s="78"/>
      <c r="E65" s="78"/>
      <c r="F65" s="78"/>
      <c r="G65" s="78"/>
      <c r="H65" s="78"/>
      <c r="I65" s="78"/>
      <c r="J65" s="78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2:41">
      <c r="B66" s="78"/>
      <c r="C66" s="78"/>
      <c r="D66" s="78"/>
      <c r="E66" s="78"/>
      <c r="F66" s="78"/>
      <c r="G66" s="78"/>
      <c r="H66" s="78"/>
      <c r="I66" s="78"/>
      <c r="J66" s="78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</row>
    <row r="67" spans="2:41">
      <c r="B67" s="78"/>
      <c r="C67" s="78"/>
      <c r="D67" s="78"/>
      <c r="E67" s="78"/>
      <c r="F67" s="78"/>
      <c r="G67" s="78"/>
      <c r="H67" s="78"/>
      <c r="I67" s="78"/>
      <c r="J67" s="78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</row>
    <row r="68" spans="2:41">
      <c r="B68" s="78"/>
      <c r="C68" s="78"/>
      <c r="D68" s="78"/>
      <c r="E68" s="78"/>
      <c r="F68" s="78"/>
      <c r="G68" s="78"/>
      <c r="H68" s="78"/>
      <c r="I68" s="78"/>
      <c r="J68" s="78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</row>
    <row r="69" spans="2:41">
      <c r="B69" s="78"/>
      <c r="C69" s="78"/>
      <c r="D69" s="78"/>
      <c r="E69" s="78"/>
      <c r="F69" s="78"/>
      <c r="G69" s="78"/>
      <c r="H69" s="78"/>
      <c r="I69" s="78"/>
      <c r="J69" s="78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</row>
    <row r="70" spans="2:41">
      <c r="B70" s="78"/>
      <c r="C70" s="78"/>
      <c r="D70" s="78"/>
      <c r="E70" s="78"/>
      <c r="F70" s="78"/>
      <c r="G70" s="78"/>
      <c r="H70" s="78"/>
      <c r="I70" s="78"/>
      <c r="J70" s="78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</row>
    <row r="71" spans="2:41">
      <c r="B71" s="78"/>
      <c r="C71" s="78"/>
      <c r="D71" s="78"/>
      <c r="E71" s="78"/>
      <c r="F71" s="78"/>
      <c r="G71" s="78"/>
      <c r="H71" s="78"/>
      <c r="I71" s="78"/>
      <c r="J71" s="78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</row>
    <row r="72" spans="2:41">
      <c r="B72" s="78"/>
      <c r="C72" s="78"/>
      <c r="D72" s="78"/>
      <c r="E72" s="78"/>
      <c r="F72" s="78"/>
      <c r="G72" s="78"/>
      <c r="H72" s="78"/>
      <c r="I72" s="78"/>
      <c r="J72" s="78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</row>
    <row r="73" spans="2:41">
      <c r="B73" s="78"/>
      <c r="C73" s="78"/>
      <c r="D73" s="78"/>
      <c r="E73" s="78"/>
      <c r="F73" s="78"/>
      <c r="G73" s="78"/>
      <c r="H73" s="78"/>
      <c r="I73" s="78"/>
      <c r="J73" s="78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</row>
    <row r="74" spans="2:41">
      <c r="B74" s="78"/>
      <c r="C74" s="78"/>
      <c r="D74" s="78"/>
      <c r="E74" s="78"/>
      <c r="F74" s="78"/>
      <c r="G74" s="78"/>
      <c r="H74" s="78"/>
      <c r="I74" s="78"/>
      <c r="J74" s="79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</row>
    <row r="75" spans="2:41">
      <c r="B75" s="42"/>
      <c r="C75" s="42"/>
      <c r="D75" s="42"/>
      <c r="E75" s="42"/>
      <c r="F75" s="67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</row>
    <row r="76" spans="2:41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</row>
    <row r="77" spans="2:41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</row>
    <row r="78" spans="2:41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5"/>
      <c r="N78" s="42"/>
      <c r="O78" s="42"/>
      <c r="P78" s="45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</row>
    <row r="79" spans="2:41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5"/>
      <c r="N79" s="42"/>
      <c r="O79" s="42"/>
      <c r="P79" s="42"/>
      <c r="Q79" s="42"/>
      <c r="R79" s="42"/>
      <c r="S79" s="42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</row>
    <row r="80" spans="2:41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5"/>
      <c r="X80" s="42"/>
      <c r="Y80" s="49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</row>
    <row r="81" spans="2:41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5"/>
      <c r="Q81" s="45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</row>
    <row r="82" spans="2:41">
      <c r="B82" s="42"/>
      <c r="C82" s="42"/>
      <c r="D82" s="42"/>
      <c r="E82" s="42"/>
      <c r="F82" s="42"/>
      <c r="G82" s="42"/>
      <c r="H82" s="42"/>
      <c r="I82" s="42"/>
      <c r="J82" s="42"/>
      <c r="K82" s="45"/>
      <c r="L82" s="42"/>
      <c r="M82" s="45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</row>
    <row r="83" spans="2:41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57"/>
      <c r="N83" s="42"/>
      <c r="O83" s="57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</row>
    <row r="84" spans="2:41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</row>
    <row r="85" spans="2:4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</row>
    <row r="86" spans="2:41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</row>
    <row r="87" spans="2:41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</row>
    <row r="88" spans="2:41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</row>
    <row r="89" spans="2:41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</row>
    <row r="90" spans="2:41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</row>
    <row r="91" spans="2:41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</row>
    <row r="92" spans="2:4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</row>
    <row r="93" spans="2:41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</row>
    <row r="94" spans="2:41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</row>
    <row r="95" spans="2:41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</row>
    <row r="96" spans="2:41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</row>
    <row r="97" spans="2:41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</row>
    <row r="98" spans="2:41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</row>
    <row r="99" spans="2:41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</row>
    <row r="100" spans="2:41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</row>
    <row r="101" spans="2:41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</row>
    <row r="102" spans="2:41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</row>
    <row r="103" spans="2:41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</row>
    <row r="104" spans="2:41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</row>
    <row r="105" spans="2:41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</row>
    <row r="106" spans="2:41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</row>
    <row r="107" spans="2:41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</row>
    <row r="108" spans="2:41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</row>
    <row r="109" spans="2:41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</row>
    <row r="110" spans="2:41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</row>
    <row r="111" spans="2:41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</row>
    <row r="112" spans="2:41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5"/>
      <c r="AC112" s="42"/>
      <c r="AD112" s="42"/>
      <c r="AE112" s="45"/>
      <c r="AF112" s="42"/>
      <c r="AG112" s="42"/>
      <c r="AH112" s="42"/>
      <c r="AI112" s="45"/>
      <c r="AJ112" s="42"/>
      <c r="AK112" s="42"/>
      <c r="AL112" s="42"/>
      <c r="AM112" s="42"/>
      <c r="AN112" s="42"/>
      <c r="AO112" s="42"/>
    </row>
    <row r="113" spans="2:41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5"/>
      <c r="AC113" s="42"/>
      <c r="AD113" s="42"/>
      <c r="AE113" s="42"/>
      <c r="AF113" s="42"/>
      <c r="AG113" s="42"/>
      <c r="AH113" s="42"/>
      <c r="AI113" s="45"/>
      <c r="AJ113" s="42"/>
      <c r="AK113" s="42"/>
      <c r="AL113" s="42"/>
      <c r="AM113" s="42"/>
      <c r="AN113" s="42"/>
      <c r="AO113" s="42"/>
    </row>
    <row r="114" spans="2:41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9"/>
      <c r="AI114" s="42"/>
      <c r="AJ114" s="42"/>
      <c r="AK114" s="42"/>
      <c r="AL114" s="42"/>
      <c r="AM114" s="42"/>
      <c r="AN114" s="42"/>
      <c r="AO114" s="42"/>
    </row>
    <row r="115" spans="2:41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</row>
    <row r="116" spans="2:41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5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</row>
    <row r="117" spans="2:41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57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</row>
    <row r="118" spans="2:41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</row>
    <row r="119" spans="2:41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</row>
    <row r="120" spans="2:41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</row>
    <row r="121" spans="2:41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</row>
    <row r="122" spans="2:41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</row>
    <row r="123" spans="2:41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</row>
    <row r="124" spans="2:4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</row>
    <row r="125" spans="2:41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</row>
    <row r="126" spans="2:41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</row>
    <row r="127" spans="2:41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</row>
    <row r="128" spans="2:41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</row>
    <row r="129" spans="2:41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</row>
    <row r="130" spans="2:41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</row>
    <row r="131" spans="2:41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</row>
    <row r="132" spans="2:41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</row>
    <row r="133" spans="2:41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</row>
    <row r="134" spans="2:41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</row>
    <row r="135" spans="2:41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</row>
    <row r="136" spans="2:41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</row>
    <row r="137" spans="2:41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</row>
    <row r="138" spans="2:41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</row>
    <row r="139" spans="2:41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</row>
    <row r="140" spans="2:41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</row>
    <row r="141" spans="2:41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</row>
    <row r="142" spans="2:41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</row>
    <row r="143" spans="2:41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</row>
    <row r="144" spans="2:41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</row>
    <row r="145" spans="2:41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</row>
    <row r="146" spans="2:41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</row>
    <row r="147" spans="2:41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</row>
    <row r="148" spans="2:41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</row>
    <row r="149" spans="2:41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</row>
    <row r="150" spans="2:41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</row>
    <row r="151" spans="2:41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</row>
    <row r="152" spans="2:41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</row>
    <row r="153" spans="2:41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</row>
    <row r="154" spans="2:41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</row>
    <row r="155" spans="2:41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</row>
    <row r="156" spans="2:41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</row>
    <row r="157" spans="2:41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</row>
    <row r="158" spans="2:41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</row>
    <row r="159" spans="2:41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</row>
    <row r="160" spans="2:41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</row>
    <row r="161" spans="2:41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</row>
    <row r="162" spans="2:41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</row>
    <row r="163" spans="2:41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</row>
    <row r="164" spans="2:41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</row>
    <row r="165" spans="2:41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</row>
    <row r="166" spans="2:41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</row>
    <row r="167" spans="2:41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</row>
    <row r="168" spans="2:41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</row>
    <row r="169" spans="2:41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</row>
    <row r="170" spans="2:41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</row>
    <row r="171" spans="2:41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</row>
    <row r="172" spans="2:41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</row>
    <row r="173" spans="2:41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</row>
    <row r="174" spans="2:41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</row>
    <row r="175" spans="2:41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</row>
    <row r="176" spans="2:41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</row>
    <row r="177" spans="2:41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</row>
    <row r="178" spans="2:41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</row>
    <row r="179" spans="2:41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</row>
    <row r="180" spans="2:41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</row>
    <row r="181" spans="2:41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</row>
    <row r="182" spans="2:41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</row>
    <row r="183" spans="2:41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</row>
    <row r="184" spans="2:41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</row>
    <row r="185" spans="2:41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</row>
    <row r="186" spans="2:41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</row>
    <row r="187" spans="2:41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</row>
  </sheetData>
  <printOptions gridLines="1"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9F53-EC35-7646-A121-246D9B459C9C}">
  <dimension ref="B1:AO187"/>
  <sheetViews>
    <sheetView zoomScaleNormal="100" workbookViewId="0">
      <selection activeCell="E5" sqref="E5"/>
    </sheetView>
  </sheetViews>
  <sheetFormatPr baseColWidth="10" defaultColWidth="8.7109375" defaultRowHeight="16"/>
  <cols>
    <col min="1" max="1" width="2.7109375" style="30" customWidth="1"/>
    <col min="2" max="16384" width="8.7109375" style="30"/>
  </cols>
  <sheetData>
    <row r="1" spans="2:41" ht="19" thickBot="1">
      <c r="B1" s="75" t="s">
        <v>55</v>
      </c>
      <c r="C1" s="54"/>
      <c r="D1" s="54"/>
      <c r="E1" s="54"/>
      <c r="F1" s="52"/>
      <c r="G1" s="52"/>
      <c r="H1" s="52"/>
      <c r="I1" s="52"/>
      <c r="J1" s="5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2:41" ht="17" thickBot="1">
      <c r="B2" s="46" t="s">
        <v>54</v>
      </c>
      <c r="C2" s="54"/>
      <c r="D2" s="54"/>
      <c r="E2" s="47">
        <f>[2]MMs!E2</f>
        <v>1</v>
      </c>
      <c r="F2" s="52"/>
      <c r="G2" s="52"/>
      <c r="H2" s="52"/>
      <c r="I2" s="52"/>
      <c r="J2" s="5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2:41" ht="17" thickBot="1">
      <c r="B3" s="46" t="s">
        <v>53</v>
      </c>
      <c r="C3" s="54"/>
      <c r="D3" s="54"/>
      <c r="E3" s="47">
        <f>[2]MMs!E3</f>
        <v>2</v>
      </c>
      <c r="F3" s="52"/>
      <c r="G3" s="52"/>
      <c r="H3" s="52"/>
      <c r="I3" s="52"/>
      <c r="J3" s="5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</row>
    <row r="4" spans="2:41" ht="17" thickBot="1">
      <c r="B4" s="46" t="s">
        <v>52</v>
      </c>
      <c r="C4" s="54"/>
      <c r="D4" s="54"/>
      <c r="E4" s="47">
        <f>[2]MMs!E4</f>
        <v>1</v>
      </c>
      <c r="F4" s="74" t="s">
        <v>51</v>
      </c>
      <c r="G4" s="52"/>
      <c r="H4" s="52"/>
      <c r="I4" s="52"/>
      <c r="J4" s="5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</row>
    <row r="5" spans="2:41" ht="17" thickBot="1">
      <c r="B5" s="46" t="s">
        <v>50</v>
      </c>
      <c r="C5" s="54"/>
      <c r="D5" s="54"/>
      <c r="E5" s="47">
        <v>10</v>
      </c>
      <c r="F5" s="74" t="s">
        <v>49</v>
      </c>
      <c r="G5" s="73"/>
      <c r="H5" s="52"/>
      <c r="I5" s="52"/>
      <c r="J5" s="52"/>
      <c r="K5" s="42"/>
      <c r="L5" s="42"/>
      <c r="M5" s="42"/>
      <c r="N5" s="45" t="s">
        <v>12</v>
      </c>
      <c r="O5" s="42">
        <f>E2/E3</f>
        <v>0.5</v>
      </c>
      <c r="P5" s="42"/>
      <c r="Q5" s="42">
        <f>E5+E4</f>
        <v>11</v>
      </c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2:41">
      <c r="B6" s="45" t="s">
        <v>25</v>
      </c>
      <c r="C6" s="42"/>
      <c r="D6" s="42"/>
      <c r="E6" s="42"/>
      <c r="F6" s="56">
        <f>(F9-F8)/E4</f>
        <v>0.49987789987789988</v>
      </c>
      <c r="G6" s="52"/>
      <c r="H6" s="52"/>
      <c r="I6" s="52"/>
      <c r="J6" s="52"/>
      <c r="K6" s="42"/>
      <c r="L6" s="42"/>
      <c r="M6" s="42"/>
      <c r="N6" s="45" t="s">
        <v>17</v>
      </c>
      <c r="O6" s="42">
        <f>O5/E4</f>
        <v>0.5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2:41">
      <c r="B7" s="45" t="s">
        <v>27</v>
      </c>
      <c r="C7" s="42"/>
      <c r="D7" s="42"/>
      <c r="E7" s="42"/>
      <c r="F7" s="58">
        <f>O9</f>
        <v>0.50012210012210012</v>
      </c>
      <c r="G7" s="52"/>
      <c r="H7" s="52"/>
      <c r="I7" s="52"/>
      <c r="J7" s="72"/>
      <c r="K7" s="42"/>
      <c r="L7" s="42"/>
      <c r="M7" s="42"/>
      <c r="N7" s="42"/>
      <c r="O7" s="42">
        <f>O5^E4/T7</f>
        <v>0.5</v>
      </c>
      <c r="P7" s="42"/>
      <c r="Q7" s="42"/>
      <c r="R7" s="45" t="s">
        <v>21</v>
      </c>
      <c r="S7" s="42"/>
      <c r="T7" s="49">
        <f>S58</f>
        <v>1</v>
      </c>
      <c r="U7" s="42"/>
      <c r="V7" s="42"/>
      <c r="W7" s="42"/>
      <c r="X7" s="42"/>
      <c r="Y7" s="45" t="s">
        <v>48</v>
      </c>
      <c r="Z7" s="42"/>
      <c r="AA7" s="45" t="s">
        <v>47</v>
      </c>
    </row>
    <row r="8" spans="2:41">
      <c r="B8" s="45" t="s">
        <v>28</v>
      </c>
      <c r="C8" s="42"/>
      <c r="D8" s="42"/>
      <c r="E8" s="42"/>
      <c r="F8" s="58">
        <f>T9</f>
        <v>0.4971916971916972</v>
      </c>
      <c r="G8" s="52"/>
      <c r="H8" s="52"/>
      <c r="I8" s="52"/>
      <c r="J8" s="52"/>
      <c r="K8" s="42"/>
      <c r="L8" s="42"/>
      <c r="M8" s="42"/>
      <c r="N8" s="42"/>
      <c r="O8" s="42"/>
      <c r="P8" s="42"/>
      <c r="Q8" s="42"/>
      <c r="R8" s="42"/>
      <c r="S8" s="42"/>
      <c r="T8" s="66" t="s">
        <v>46</v>
      </c>
      <c r="U8" s="42"/>
      <c r="V8" s="42">
        <f>SUM(V10:V50)</f>
        <v>1</v>
      </c>
      <c r="W8" s="42"/>
      <c r="X8" s="42"/>
      <c r="Y8" s="42">
        <f>SUM(Y10:Y50)</f>
        <v>0.50012210012210012</v>
      </c>
      <c r="Z8" s="42">
        <f>SUM(Z10:Z50)</f>
        <v>0</v>
      </c>
      <c r="AA8" s="42"/>
    </row>
    <row r="9" spans="2:41">
      <c r="B9" s="45" t="s">
        <v>29</v>
      </c>
      <c r="C9" s="42"/>
      <c r="D9" s="42"/>
      <c r="E9" s="42"/>
      <c r="F9" s="58">
        <f>F8+Z8+E4*(1-Y8)</f>
        <v>0.99706959706959708</v>
      </c>
      <c r="G9" s="52"/>
      <c r="H9" s="72"/>
      <c r="I9" s="52"/>
      <c r="J9" s="52"/>
      <c r="K9" s="42"/>
      <c r="L9" s="42"/>
      <c r="M9" s="42"/>
      <c r="N9" s="45" t="s">
        <v>24</v>
      </c>
      <c r="O9" s="42">
        <f>1/(SUM(O11:O51)+O7*SUM(Q12:Q51))</f>
        <v>0.50012210012210012</v>
      </c>
      <c r="P9" s="42"/>
      <c r="Q9" s="42"/>
      <c r="R9" s="42">
        <f>E4</f>
        <v>1</v>
      </c>
      <c r="S9" s="42"/>
      <c r="T9" s="42">
        <f>SUM(T10:T50)</f>
        <v>0.4971916971916972</v>
      </c>
      <c r="U9" s="57" t="s">
        <v>45</v>
      </c>
      <c r="V9" s="57" t="s">
        <v>26</v>
      </c>
      <c r="W9" s="42">
        <f>SUM(W17:W50)</f>
        <v>8.2652407439974823E-7</v>
      </c>
      <c r="X9" s="42">
        <f>SUM(X17:X50)</f>
        <v>7.814407813952956E-3</v>
      </c>
      <c r="Y9" s="42"/>
      <c r="Z9" s="42"/>
      <c r="AA9" s="42">
        <f>SUM(AA10:AA50)</f>
        <v>0.50012210012210012</v>
      </c>
    </row>
    <row r="10" spans="2:41">
      <c r="B10" s="45" t="s">
        <v>30</v>
      </c>
      <c r="C10" s="42"/>
      <c r="D10" s="42"/>
      <c r="E10" s="42"/>
      <c r="F10" s="58">
        <f>F8/(E2*(1-F13))</f>
        <v>0.49731314118221787</v>
      </c>
      <c r="G10" s="52"/>
      <c r="H10" s="52"/>
      <c r="I10" s="52"/>
      <c r="J10" s="52"/>
      <c r="K10" s="42"/>
      <c r="L10" s="42"/>
      <c r="M10" s="42"/>
      <c r="N10" s="42"/>
      <c r="O10" s="42"/>
      <c r="P10" s="42"/>
      <c r="Q10" s="42"/>
      <c r="R10" s="42">
        <f>IF(+R9&lt;=1,1,+R9-1)</f>
        <v>1</v>
      </c>
      <c r="S10" s="42">
        <f>IF(R9=0,1,+R10*R9)</f>
        <v>1</v>
      </c>
      <c r="T10" s="42">
        <f t="shared" ref="T10:T50" si="0">IF(U10&gt;$E$4,+(U10-$E$4)*V10,0)</f>
        <v>0</v>
      </c>
      <c r="U10" s="42">
        <v>0</v>
      </c>
      <c r="V10" s="42">
        <f>O9</f>
        <v>0.50012210012210012</v>
      </c>
      <c r="W10" s="42"/>
      <c r="X10" s="42"/>
      <c r="Y10" s="42">
        <f t="shared" ref="Y10:Y50" si="1">IF(U10&lt;$E$4,V10,0)</f>
        <v>0.50012210012210012</v>
      </c>
      <c r="Z10" s="42">
        <f t="shared" ref="Z10:Z50" si="2">IF(U10&lt;$E$4,V10*U10,0)</f>
        <v>0</v>
      </c>
      <c r="AA10" s="42">
        <f t="shared" ref="AA10:AA50" si="3">IF(U10&lt;$E$4,V10,0)</f>
        <v>0.50012210012210012</v>
      </c>
    </row>
    <row r="11" spans="2:41">
      <c r="B11" s="45" t="s">
        <v>31</v>
      </c>
      <c r="C11" s="42"/>
      <c r="D11" s="42"/>
      <c r="E11" s="42"/>
      <c r="F11" s="58">
        <f>F10+1/E3</f>
        <v>0.99731314118221781</v>
      </c>
      <c r="G11" s="52"/>
      <c r="H11" s="52"/>
      <c r="I11" s="52"/>
      <c r="J11" s="52"/>
      <c r="K11" s="42"/>
      <c r="L11" s="42"/>
      <c r="M11" s="42"/>
      <c r="N11" s="42">
        <v>0</v>
      </c>
      <c r="O11" s="42">
        <v>1</v>
      </c>
      <c r="P11" s="42"/>
      <c r="Q11" s="42"/>
      <c r="R11" s="42">
        <f t="shared" ref="R11:R58" si="4">IF(+R10=1,1,+R10-1)</f>
        <v>1</v>
      </c>
      <c r="S11" s="42">
        <f t="shared" ref="S11:S58" si="5">S10*R11</f>
        <v>1</v>
      </c>
      <c r="T11" s="42">
        <f t="shared" si="0"/>
        <v>0</v>
      </c>
      <c r="U11" s="42">
        <v>1</v>
      </c>
      <c r="V11" s="42">
        <f t="shared" ref="V11:V50" si="6">IF(U11&gt;$Q$5,0,IF(U11&lt;$E$4,W11,X11))</f>
        <v>0.25006105006105006</v>
      </c>
      <c r="W11" s="42">
        <f>O5*O9</f>
        <v>0.25006105006105006</v>
      </c>
      <c r="X11" s="42">
        <f t="shared" ref="X11:X50" si="7">$O$9*$O$5^U11/($T$7*$E$4^(U11-$E$4))</f>
        <v>0.25006105006105006</v>
      </c>
      <c r="Y11" s="42">
        <f t="shared" si="1"/>
        <v>0</v>
      </c>
      <c r="Z11" s="42">
        <f t="shared" si="2"/>
        <v>0</v>
      </c>
      <c r="AA11" s="42">
        <f t="shared" si="3"/>
        <v>0</v>
      </c>
    </row>
    <row r="12" spans="2:41">
      <c r="B12" s="45" t="s">
        <v>32</v>
      </c>
      <c r="C12" s="42"/>
      <c r="D12" s="42"/>
      <c r="E12" s="42"/>
      <c r="F12" s="58">
        <f>IF(E5=0,J7,1-AA9)</f>
        <v>0.49987789987789988</v>
      </c>
      <c r="G12" s="52"/>
      <c r="H12" s="52"/>
      <c r="I12" s="52"/>
      <c r="J12" s="52"/>
      <c r="K12" s="42"/>
      <c r="L12" s="42"/>
      <c r="M12" s="42"/>
      <c r="N12" s="42">
        <v>1</v>
      </c>
      <c r="O12" s="42">
        <f t="shared" ref="O12:O51" si="8">IF(N12&gt;$E$4,0,+O11*$O$5/N12)</f>
        <v>0.5</v>
      </c>
      <c r="P12" s="42">
        <f>$E$4+1</f>
        <v>2</v>
      </c>
      <c r="Q12" s="42">
        <f t="shared" ref="Q12:Q51" si="9">IF(P12&gt;$Q$5,0,+($O$6^(P12-$E$4)))</f>
        <v>0.5</v>
      </c>
      <c r="R12" s="42">
        <f t="shared" si="4"/>
        <v>1</v>
      </c>
      <c r="S12" s="42">
        <f t="shared" si="5"/>
        <v>1</v>
      </c>
      <c r="T12" s="42">
        <f t="shared" si="0"/>
        <v>0.12503052503052503</v>
      </c>
      <c r="U12" s="42">
        <v>2</v>
      </c>
      <c r="V12" s="42">
        <f t="shared" si="6"/>
        <v>0.12503052503052503</v>
      </c>
      <c r="W12" s="42">
        <f t="shared" ref="W12:W50" si="10">W11*$O$5/U12</f>
        <v>6.2515262515262515E-2</v>
      </c>
      <c r="X12" s="42">
        <f t="shared" si="7"/>
        <v>0.12503052503052503</v>
      </c>
      <c r="Y12" s="42">
        <f t="shared" si="1"/>
        <v>0</v>
      </c>
      <c r="Z12" s="42">
        <f t="shared" si="2"/>
        <v>0</v>
      </c>
      <c r="AA12" s="42">
        <f t="shared" si="3"/>
        <v>0</v>
      </c>
    </row>
    <row r="13" spans="2:41">
      <c r="B13" s="45" t="s">
        <v>44</v>
      </c>
      <c r="C13" s="42"/>
      <c r="D13" s="42"/>
      <c r="E13" s="42"/>
      <c r="F13" s="58">
        <f>VLOOKUP(Q5,U10:V50,2)</f>
        <v>2.442002442002442E-4</v>
      </c>
      <c r="G13" s="52"/>
      <c r="H13" s="72"/>
      <c r="I13" s="52"/>
      <c r="J13" s="52"/>
      <c r="K13" s="42"/>
      <c r="L13" s="42"/>
      <c r="M13" s="42"/>
      <c r="N13" s="42">
        <v>2</v>
      </c>
      <c r="O13" s="42">
        <f t="shared" si="8"/>
        <v>0</v>
      </c>
      <c r="P13" s="42">
        <f t="shared" ref="P13:P51" si="11">P12+1</f>
        <v>3</v>
      </c>
      <c r="Q13" s="42">
        <f t="shared" si="9"/>
        <v>0.25</v>
      </c>
      <c r="R13" s="42">
        <f t="shared" si="4"/>
        <v>1</v>
      </c>
      <c r="S13" s="42">
        <f t="shared" si="5"/>
        <v>1</v>
      </c>
      <c r="T13" s="42">
        <f t="shared" si="0"/>
        <v>0.12503052503052503</v>
      </c>
      <c r="U13" s="42">
        <v>3</v>
      </c>
      <c r="V13" s="42">
        <f t="shared" si="6"/>
        <v>6.2515262515262515E-2</v>
      </c>
      <c r="W13" s="42">
        <f t="shared" si="10"/>
        <v>1.041921041921042E-2</v>
      </c>
      <c r="X13" s="42">
        <f t="shared" si="7"/>
        <v>6.2515262515262515E-2</v>
      </c>
      <c r="Y13" s="42">
        <f t="shared" si="1"/>
        <v>0</v>
      </c>
      <c r="Z13" s="42">
        <f t="shared" si="2"/>
        <v>0</v>
      </c>
      <c r="AA13" s="42">
        <f t="shared" si="3"/>
        <v>0</v>
      </c>
    </row>
    <row r="14" spans="2:41">
      <c r="B14" s="42"/>
      <c r="C14" s="42"/>
      <c r="D14" s="42"/>
      <c r="E14" s="42"/>
      <c r="F14" s="42"/>
      <c r="G14" s="52"/>
      <c r="H14" s="52"/>
      <c r="I14" s="52"/>
      <c r="J14" s="52"/>
      <c r="K14" s="42"/>
      <c r="L14" s="42"/>
      <c r="M14" s="42"/>
      <c r="N14" s="42">
        <v>3</v>
      </c>
      <c r="O14" s="42">
        <f t="shared" si="8"/>
        <v>0</v>
      </c>
      <c r="P14" s="42">
        <f t="shared" si="11"/>
        <v>4</v>
      </c>
      <c r="Q14" s="42">
        <f t="shared" si="9"/>
        <v>0.125</v>
      </c>
      <c r="R14" s="42">
        <f t="shared" si="4"/>
        <v>1</v>
      </c>
      <c r="S14" s="42">
        <f t="shared" si="5"/>
        <v>1</v>
      </c>
      <c r="T14" s="42">
        <f t="shared" si="0"/>
        <v>9.3772893772893773E-2</v>
      </c>
      <c r="U14" s="42">
        <v>4</v>
      </c>
      <c r="V14" s="42">
        <f t="shared" si="6"/>
        <v>3.1257631257631258E-2</v>
      </c>
      <c r="W14" s="42">
        <f t="shared" si="10"/>
        <v>1.3024013024013025E-3</v>
      </c>
      <c r="X14" s="42">
        <f t="shared" si="7"/>
        <v>3.1257631257631258E-2</v>
      </c>
      <c r="Y14" s="42">
        <f t="shared" si="1"/>
        <v>0</v>
      </c>
      <c r="Z14" s="42">
        <f t="shared" si="2"/>
        <v>0</v>
      </c>
      <c r="AA14" s="42">
        <f t="shared" si="3"/>
        <v>0</v>
      </c>
    </row>
    <row r="15" spans="2:41">
      <c r="B15" s="42"/>
      <c r="C15" s="42"/>
      <c r="D15" s="42"/>
      <c r="E15" s="42"/>
      <c r="F15" s="42"/>
      <c r="G15" s="52"/>
      <c r="H15" s="52"/>
      <c r="I15" s="52"/>
      <c r="J15" s="52"/>
      <c r="K15" s="42"/>
      <c r="L15" s="42"/>
      <c r="M15" s="42"/>
      <c r="N15" s="42">
        <v>4</v>
      </c>
      <c r="O15" s="42">
        <f t="shared" si="8"/>
        <v>0</v>
      </c>
      <c r="P15" s="42">
        <f t="shared" si="11"/>
        <v>5</v>
      </c>
      <c r="Q15" s="42">
        <f t="shared" si="9"/>
        <v>6.25E-2</v>
      </c>
      <c r="R15" s="42">
        <f t="shared" si="4"/>
        <v>1</v>
      </c>
      <c r="S15" s="42">
        <f t="shared" si="5"/>
        <v>1</v>
      </c>
      <c r="T15" s="42">
        <f t="shared" si="0"/>
        <v>6.2515262515262515E-2</v>
      </c>
      <c r="U15" s="42">
        <v>5</v>
      </c>
      <c r="V15" s="42">
        <f t="shared" si="6"/>
        <v>1.5628815628815629E-2</v>
      </c>
      <c r="W15" s="42">
        <f t="shared" si="10"/>
        <v>1.3024013024013026E-4</v>
      </c>
      <c r="X15" s="42">
        <f t="shared" si="7"/>
        <v>1.5628815628815629E-2</v>
      </c>
      <c r="Y15" s="42">
        <f t="shared" si="1"/>
        <v>0</v>
      </c>
      <c r="Z15" s="42">
        <f t="shared" si="2"/>
        <v>0</v>
      </c>
      <c r="AA15" s="42">
        <f t="shared" si="3"/>
        <v>0</v>
      </c>
    </row>
    <row r="16" spans="2:41">
      <c r="B16" s="42"/>
      <c r="C16" s="42"/>
      <c r="D16" s="42"/>
      <c r="E16" s="42"/>
      <c r="F16" s="42"/>
      <c r="G16" s="52"/>
      <c r="H16" s="52"/>
      <c r="I16" s="52"/>
      <c r="J16" s="52"/>
      <c r="K16" s="42"/>
      <c r="L16" s="42"/>
      <c r="M16" s="42"/>
      <c r="N16" s="42">
        <v>5</v>
      </c>
      <c r="O16" s="42">
        <f t="shared" si="8"/>
        <v>0</v>
      </c>
      <c r="P16" s="42">
        <f t="shared" si="11"/>
        <v>6</v>
      </c>
      <c r="Q16" s="42">
        <f t="shared" si="9"/>
        <v>3.125E-2</v>
      </c>
      <c r="R16" s="42">
        <f t="shared" si="4"/>
        <v>1</v>
      </c>
      <c r="S16" s="42">
        <f t="shared" si="5"/>
        <v>1</v>
      </c>
      <c r="T16" s="42">
        <f t="shared" si="0"/>
        <v>3.9072039072039072E-2</v>
      </c>
      <c r="U16" s="42">
        <v>6</v>
      </c>
      <c r="V16" s="42">
        <f t="shared" si="6"/>
        <v>7.8144078144078144E-3</v>
      </c>
      <c r="W16" s="42">
        <f t="shared" si="10"/>
        <v>1.0853344186677522E-5</v>
      </c>
      <c r="X16" s="42">
        <f t="shared" si="7"/>
        <v>7.8144078144078144E-3</v>
      </c>
      <c r="Y16" s="42">
        <f t="shared" si="1"/>
        <v>0</v>
      </c>
      <c r="Z16" s="42">
        <f t="shared" si="2"/>
        <v>0</v>
      </c>
      <c r="AA16" s="42">
        <f t="shared" si="3"/>
        <v>0</v>
      </c>
    </row>
    <row r="17" spans="2:27">
      <c r="B17" s="42"/>
      <c r="C17" s="42"/>
      <c r="D17" s="42"/>
      <c r="E17" s="42"/>
      <c r="F17" s="42"/>
      <c r="G17" s="52"/>
      <c r="H17" s="52"/>
      <c r="I17" s="52"/>
      <c r="J17" s="52"/>
      <c r="K17" s="42"/>
      <c r="L17" s="42"/>
      <c r="M17" s="42"/>
      <c r="N17" s="42">
        <v>6</v>
      </c>
      <c r="O17" s="42">
        <f t="shared" si="8"/>
        <v>0</v>
      </c>
      <c r="P17" s="42">
        <f t="shared" si="11"/>
        <v>7</v>
      </c>
      <c r="Q17" s="42">
        <f t="shared" si="9"/>
        <v>1.5625E-2</v>
      </c>
      <c r="R17" s="42">
        <f t="shared" si="4"/>
        <v>1</v>
      </c>
      <c r="S17" s="42">
        <f t="shared" si="5"/>
        <v>1</v>
      </c>
      <c r="T17" s="42">
        <f t="shared" si="0"/>
        <v>2.3443223443223443E-2</v>
      </c>
      <c r="U17" s="42">
        <v>7</v>
      </c>
      <c r="V17" s="42">
        <f t="shared" si="6"/>
        <v>3.9072039072039072E-3</v>
      </c>
      <c r="W17" s="42">
        <f t="shared" si="10"/>
        <v>7.7523887047696582E-7</v>
      </c>
      <c r="X17" s="42">
        <f t="shared" si="7"/>
        <v>3.9072039072039072E-3</v>
      </c>
      <c r="Y17" s="42">
        <f t="shared" si="1"/>
        <v>0</v>
      </c>
      <c r="Z17" s="42">
        <f t="shared" si="2"/>
        <v>0</v>
      </c>
      <c r="AA17" s="42">
        <f t="shared" si="3"/>
        <v>0</v>
      </c>
    </row>
    <row r="18" spans="2:27">
      <c r="B18" s="42"/>
      <c r="C18" s="42"/>
      <c r="D18" s="42"/>
      <c r="E18" s="42"/>
      <c r="F18" s="42"/>
      <c r="G18" s="52"/>
      <c r="H18" s="52"/>
      <c r="I18" s="52"/>
      <c r="J18" s="72"/>
      <c r="K18" s="42"/>
      <c r="L18" s="42"/>
      <c r="M18" s="42"/>
      <c r="N18" s="42">
        <v>7</v>
      </c>
      <c r="O18" s="42">
        <f t="shared" si="8"/>
        <v>0</v>
      </c>
      <c r="P18" s="42">
        <f t="shared" si="11"/>
        <v>8</v>
      </c>
      <c r="Q18" s="42">
        <f t="shared" si="9"/>
        <v>7.8125E-3</v>
      </c>
      <c r="R18" s="42">
        <f t="shared" si="4"/>
        <v>1</v>
      </c>
      <c r="S18" s="42">
        <f t="shared" si="5"/>
        <v>1</v>
      </c>
      <c r="T18" s="42">
        <f t="shared" si="0"/>
        <v>1.3675213675213675E-2</v>
      </c>
      <c r="U18" s="42">
        <v>8</v>
      </c>
      <c r="V18" s="42">
        <f t="shared" si="6"/>
        <v>1.9536019536019536E-3</v>
      </c>
      <c r="W18" s="42">
        <f t="shared" si="10"/>
        <v>4.8452429404810364E-8</v>
      </c>
      <c r="X18" s="42">
        <f t="shared" si="7"/>
        <v>1.9536019536019536E-3</v>
      </c>
      <c r="Y18" s="42">
        <f t="shared" si="1"/>
        <v>0</v>
      </c>
      <c r="Z18" s="42">
        <f t="shared" si="2"/>
        <v>0</v>
      </c>
      <c r="AA18" s="42">
        <f t="shared" si="3"/>
        <v>0</v>
      </c>
    </row>
    <row r="19" spans="2:27" ht="18">
      <c r="B19" s="71"/>
      <c r="C19" s="42"/>
      <c r="D19" s="42"/>
      <c r="E19" s="54"/>
      <c r="F19" s="70"/>
      <c r="G19" s="42"/>
      <c r="H19" s="42"/>
      <c r="I19" s="42"/>
      <c r="J19" s="42"/>
      <c r="K19" s="42"/>
      <c r="L19" s="42"/>
      <c r="M19" s="42"/>
      <c r="N19" s="42">
        <v>8</v>
      </c>
      <c r="O19" s="42">
        <f t="shared" si="8"/>
        <v>0</v>
      </c>
      <c r="P19" s="42">
        <f t="shared" si="11"/>
        <v>9</v>
      </c>
      <c r="Q19" s="42">
        <f t="shared" si="9"/>
        <v>3.90625E-3</v>
      </c>
      <c r="R19" s="42">
        <f t="shared" si="4"/>
        <v>1</v>
      </c>
      <c r="S19" s="42">
        <f t="shared" si="5"/>
        <v>1</v>
      </c>
      <c r="T19" s="42">
        <f t="shared" si="0"/>
        <v>7.8144078144078144E-3</v>
      </c>
      <c r="U19" s="42">
        <v>9</v>
      </c>
      <c r="V19" s="42">
        <f t="shared" si="6"/>
        <v>9.768009768009768E-4</v>
      </c>
      <c r="W19" s="42">
        <f t="shared" si="10"/>
        <v>2.6918016336005759E-9</v>
      </c>
      <c r="X19" s="42">
        <f t="shared" si="7"/>
        <v>9.768009768009768E-4</v>
      </c>
      <c r="Y19" s="42">
        <f t="shared" si="1"/>
        <v>0</v>
      </c>
      <c r="Z19" s="42">
        <f t="shared" si="2"/>
        <v>0</v>
      </c>
      <c r="AA19" s="42">
        <f t="shared" si="3"/>
        <v>0</v>
      </c>
    </row>
    <row r="20" spans="2:27">
      <c r="B20" s="46"/>
      <c r="C20" s="42"/>
      <c r="D20" s="42"/>
      <c r="E20" s="54"/>
      <c r="F20" s="68"/>
      <c r="G20" s="64"/>
      <c r="H20" s="68"/>
      <c r="I20" s="42"/>
      <c r="J20" s="42"/>
      <c r="K20" s="42"/>
      <c r="L20" s="42"/>
      <c r="M20" s="42"/>
      <c r="N20" s="42">
        <v>9</v>
      </c>
      <c r="O20" s="42">
        <f t="shared" si="8"/>
        <v>0</v>
      </c>
      <c r="P20" s="42">
        <f t="shared" si="11"/>
        <v>10</v>
      </c>
      <c r="Q20" s="42">
        <f t="shared" si="9"/>
        <v>1.953125E-3</v>
      </c>
      <c r="R20" s="42">
        <f t="shared" si="4"/>
        <v>1</v>
      </c>
      <c r="S20" s="42">
        <f t="shared" si="5"/>
        <v>1</v>
      </c>
      <c r="T20" s="42">
        <f t="shared" si="0"/>
        <v>4.3956043956043956E-3</v>
      </c>
      <c r="U20" s="42">
        <v>10</v>
      </c>
      <c r="V20" s="42">
        <f t="shared" si="6"/>
        <v>4.884004884004884E-4</v>
      </c>
      <c r="W20" s="42">
        <f t="shared" si="10"/>
        <v>1.3459008168002879E-10</v>
      </c>
      <c r="X20" s="42">
        <f t="shared" si="7"/>
        <v>4.884004884004884E-4</v>
      </c>
      <c r="Y20" s="42">
        <f t="shared" si="1"/>
        <v>0</v>
      </c>
      <c r="Z20" s="42">
        <f t="shared" si="2"/>
        <v>0</v>
      </c>
      <c r="AA20" s="42">
        <f t="shared" si="3"/>
        <v>0</v>
      </c>
    </row>
    <row r="21" spans="2:27">
      <c r="B21" s="46"/>
      <c r="C21" s="42"/>
      <c r="D21" s="42"/>
      <c r="E21" s="54"/>
      <c r="F21" s="68"/>
      <c r="G21" s="42"/>
      <c r="H21" s="69"/>
      <c r="I21" s="42"/>
      <c r="J21" s="42"/>
      <c r="K21" s="42"/>
      <c r="L21" s="42"/>
      <c r="M21" s="42"/>
      <c r="N21" s="42">
        <v>10</v>
      </c>
      <c r="O21" s="42">
        <f t="shared" si="8"/>
        <v>0</v>
      </c>
      <c r="P21" s="42">
        <f t="shared" si="11"/>
        <v>11</v>
      </c>
      <c r="Q21" s="42">
        <f t="shared" si="9"/>
        <v>9.765625E-4</v>
      </c>
      <c r="R21" s="42">
        <f t="shared" si="4"/>
        <v>1</v>
      </c>
      <c r="S21" s="42">
        <f t="shared" si="5"/>
        <v>1</v>
      </c>
      <c r="T21" s="42">
        <f t="shared" si="0"/>
        <v>2.442002442002442E-3</v>
      </c>
      <c r="U21" s="42">
        <v>11</v>
      </c>
      <c r="V21" s="42">
        <f t="shared" si="6"/>
        <v>2.442002442002442E-4</v>
      </c>
      <c r="W21" s="42">
        <f t="shared" si="10"/>
        <v>6.1177309854558539E-12</v>
      </c>
      <c r="X21" s="42">
        <f t="shared" si="7"/>
        <v>2.442002442002442E-4</v>
      </c>
      <c r="Y21" s="42">
        <f t="shared" si="1"/>
        <v>0</v>
      </c>
      <c r="Z21" s="42">
        <f t="shared" si="2"/>
        <v>0</v>
      </c>
      <c r="AA21" s="42">
        <f t="shared" si="3"/>
        <v>0</v>
      </c>
    </row>
    <row r="22" spans="2:27">
      <c r="B22" s="46"/>
      <c r="C22" s="42"/>
      <c r="D22" s="42"/>
      <c r="E22" s="54"/>
      <c r="F22" s="68"/>
      <c r="G22" s="42"/>
      <c r="H22" s="42"/>
      <c r="I22" s="42"/>
      <c r="J22" s="42"/>
      <c r="K22" s="42"/>
      <c r="L22" s="42"/>
      <c r="M22" s="42"/>
      <c r="N22" s="42">
        <v>11</v>
      </c>
      <c r="O22" s="42">
        <f t="shared" si="8"/>
        <v>0</v>
      </c>
      <c r="P22" s="42">
        <f t="shared" si="11"/>
        <v>12</v>
      </c>
      <c r="Q22" s="42">
        <f t="shared" si="9"/>
        <v>0</v>
      </c>
      <c r="R22" s="42">
        <f t="shared" si="4"/>
        <v>1</v>
      </c>
      <c r="S22" s="42">
        <f t="shared" si="5"/>
        <v>1</v>
      </c>
      <c r="T22" s="42">
        <f t="shared" si="0"/>
        <v>0</v>
      </c>
      <c r="U22" s="42">
        <v>12</v>
      </c>
      <c r="V22" s="42">
        <f t="shared" si="6"/>
        <v>0</v>
      </c>
      <c r="W22" s="42">
        <f t="shared" si="10"/>
        <v>2.5490545772732723E-13</v>
      </c>
      <c r="X22" s="42">
        <f t="shared" si="7"/>
        <v>1.221001221001221E-4</v>
      </c>
      <c r="Y22" s="42">
        <f t="shared" si="1"/>
        <v>0</v>
      </c>
      <c r="Z22" s="42">
        <f t="shared" si="2"/>
        <v>0</v>
      </c>
      <c r="AA22" s="42">
        <f t="shared" si="3"/>
        <v>0</v>
      </c>
    </row>
    <row r="23" spans="2:27">
      <c r="B23" s="46"/>
      <c r="C23" s="54"/>
      <c r="D23" s="54"/>
      <c r="E23" s="54"/>
      <c r="F23" s="68"/>
      <c r="G23" s="54"/>
      <c r="H23" s="42"/>
      <c r="I23" s="42"/>
      <c r="J23" s="45"/>
      <c r="K23" s="42"/>
      <c r="L23" s="42"/>
      <c r="M23" s="42"/>
      <c r="N23" s="42">
        <v>12</v>
      </c>
      <c r="O23" s="42">
        <f t="shared" si="8"/>
        <v>0</v>
      </c>
      <c r="P23" s="42">
        <f t="shared" si="11"/>
        <v>13</v>
      </c>
      <c r="Q23" s="42">
        <f t="shared" si="9"/>
        <v>0</v>
      </c>
      <c r="R23" s="42">
        <f t="shared" si="4"/>
        <v>1</v>
      </c>
      <c r="S23" s="42">
        <f t="shared" si="5"/>
        <v>1</v>
      </c>
      <c r="T23" s="42">
        <f t="shared" si="0"/>
        <v>0</v>
      </c>
      <c r="U23" s="42">
        <v>13</v>
      </c>
      <c r="V23" s="42">
        <f t="shared" si="6"/>
        <v>0</v>
      </c>
      <c r="W23" s="42">
        <f t="shared" si="10"/>
        <v>9.8040560664356631E-15</v>
      </c>
      <c r="X23" s="42">
        <f t="shared" si="7"/>
        <v>6.105006105006105E-5</v>
      </c>
      <c r="Y23" s="42">
        <f t="shared" si="1"/>
        <v>0</v>
      </c>
      <c r="Z23" s="42">
        <f t="shared" si="2"/>
        <v>0</v>
      </c>
      <c r="AA23" s="42">
        <f t="shared" si="3"/>
        <v>0</v>
      </c>
    </row>
    <row r="24" spans="2:27">
      <c r="B24" s="45"/>
      <c r="C24" s="42"/>
      <c r="D24" s="42"/>
      <c r="E24" s="42"/>
      <c r="F24" s="56"/>
      <c r="G24" s="42"/>
      <c r="H24" s="42"/>
      <c r="I24" s="42"/>
      <c r="J24" s="42"/>
      <c r="K24" s="42"/>
      <c r="L24" s="42"/>
      <c r="M24" s="42"/>
      <c r="N24" s="42">
        <v>13</v>
      </c>
      <c r="O24" s="42">
        <f t="shared" si="8"/>
        <v>0</v>
      </c>
      <c r="P24" s="42">
        <f t="shared" si="11"/>
        <v>14</v>
      </c>
      <c r="Q24" s="42">
        <f t="shared" si="9"/>
        <v>0</v>
      </c>
      <c r="R24" s="42">
        <f t="shared" si="4"/>
        <v>1</v>
      </c>
      <c r="S24" s="42">
        <f t="shared" si="5"/>
        <v>1</v>
      </c>
      <c r="T24" s="42">
        <f t="shared" si="0"/>
        <v>0</v>
      </c>
      <c r="U24" s="42">
        <v>14</v>
      </c>
      <c r="V24" s="42">
        <f t="shared" si="6"/>
        <v>0</v>
      </c>
      <c r="W24" s="42">
        <f t="shared" si="10"/>
        <v>3.501448595155594E-16</v>
      </c>
      <c r="X24" s="42">
        <f t="shared" si="7"/>
        <v>3.0525030525030525E-5</v>
      </c>
      <c r="Y24" s="42">
        <f t="shared" si="1"/>
        <v>0</v>
      </c>
      <c r="Z24" s="42">
        <f t="shared" si="2"/>
        <v>0</v>
      </c>
      <c r="AA24" s="42">
        <f t="shared" si="3"/>
        <v>0</v>
      </c>
    </row>
    <row r="25" spans="2:27">
      <c r="B25" s="45"/>
      <c r="C25" s="42"/>
      <c r="D25" s="42"/>
      <c r="E25" s="42"/>
      <c r="F25" s="54"/>
      <c r="G25" s="42"/>
      <c r="H25" s="42"/>
      <c r="I25" s="42"/>
      <c r="J25" s="42"/>
      <c r="K25" s="42"/>
      <c r="L25" s="42"/>
      <c r="M25" s="42"/>
      <c r="N25" s="42">
        <v>14</v>
      </c>
      <c r="O25" s="42">
        <f t="shared" si="8"/>
        <v>0</v>
      </c>
      <c r="P25" s="42">
        <f t="shared" si="11"/>
        <v>15</v>
      </c>
      <c r="Q25" s="42">
        <f t="shared" si="9"/>
        <v>0</v>
      </c>
      <c r="R25" s="42">
        <f t="shared" si="4"/>
        <v>1</v>
      </c>
      <c r="S25" s="42">
        <f t="shared" si="5"/>
        <v>1</v>
      </c>
      <c r="T25" s="42">
        <f t="shared" si="0"/>
        <v>0</v>
      </c>
      <c r="U25" s="42">
        <v>15</v>
      </c>
      <c r="V25" s="42">
        <f t="shared" si="6"/>
        <v>0</v>
      </c>
      <c r="W25" s="42">
        <f t="shared" si="10"/>
        <v>1.1671495317185314E-17</v>
      </c>
      <c r="X25" s="42">
        <f t="shared" si="7"/>
        <v>1.5262515262515263E-5</v>
      </c>
      <c r="Y25" s="42">
        <f t="shared" si="1"/>
        <v>0</v>
      </c>
      <c r="Z25" s="42">
        <f t="shared" si="2"/>
        <v>0</v>
      </c>
      <c r="AA25" s="42">
        <f t="shared" si="3"/>
        <v>0</v>
      </c>
    </row>
    <row r="26" spans="2:27">
      <c r="B26" s="45"/>
      <c r="C26" s="42"/>
      <c r="D26" s="42"/>
      <c r="E26" s="42"/>
      <c r="F26" s="54"/>
      <c r="G26" s="42"/>
      <c r="H26" s="42"/>
      <c r="I26" s="42"/>
      <c r="J26" s="42"/>
      <c r="K26" s="42"/>
      <c r="L26" s="42"/>
      <c r="M26" s="42"/>
      <c r="N26" s="42">
        <v>15</v>
      </c>
      <c r="O26" s="42">
        <f t="shared" si="8"/>
        <v>0</v>
      </c>
      <c r="P26" s="42">
        <f t="shared" si="11"/>
        <v>16</v>
      </c>
      <c r="Q26" s="42">
        <f t="shared" si="9"/>
        <v>0</v>
      </c>
      <c r="R26" s="42">
        <f t="shared" si="4"/>
        <v>1</v>
      </c>
      <c r="S26" s="42">
        <f t="shared" si="5"/>
        <v>1</v>
      </c>
      <c r="T26" s="42">
        <f t="shared" si="0"/>
        <v>0</v>
      </c>
      <c r="U26" s="42">
        <v>16</v>
      </c>
      <c r="V26" s="42">
        <f t="shared" si="6"/>
        <v>0</v>
      </c>
      <c r="W26" s="42">
        <f t="shared" si="10"/>
        <v>3.6473422866204105E-19</v>
      </c>
      <c r="X26" s="42">
        <f t="shared" si="7"/>
        <v>7.6312576312576313E-6</v>
      </c>
      <c r="Y26" s="42">
        <f t="shared" si="1"/>
        <v>0</v>
      </c>
      <c r="Z26" s="42">
        <f t="shared" si="2"/>
        <v>0</v>
      </c>
      <c r="AA26" s="42">
        <f t="shared" si="3"/>
        <v>0</v>
      </c>
    </row>
    <row r="27" spans="2:27">
      <c r="B27" s="45"/>
      <c r="C27" s="42"/>
      <c r="D27" s="42"/>
      <c r="E27" s="42"/>
      <c r="F27" s="54"/>
      <c r="G27" s="42"/>
      <c r="H27" s="42"/>
      <c r="I27" s="42"/>
      <c r="J27" s="42"/>
      <c r="K27" s="42"/>
      <c r="L27" s="42"/>
      <c r="M27" s="42"/>
      <c r="N27" s="42">
        <v>16</v>
      </c>
      <c r="O27" s="42">
        <f t="shared" si="8"/>
        <v>0</v>
      </c>
      <c r="P27" s="42">
        <f t="shared" si="11"/>
        <v>17</v>
      </c>
      <c r="Q27" s="42">
        <f t="shared" si="9"/>
        <v>0</v>
      </c>
      <c r="R27" s="42">
        <f t="shared" si="4"/>
        <v>1</v>
      </c>
      <c r="S27" s="42">
        <f t="shared" si="5"/>
        <v>1</v>
      </c>
      <c r="T27" s="42">
        <f t="shared" si="0"/>
        <v>0</v>
      </c>
      <c r="U27" s="42">
        <v>17</v>
      </c>
      <c r="V27" s="42">
        <f t="shared" si="6"/>
        <v>0</v>
      </c>
      <c r="W27" s="42">
        <f t="shared" si="10"/>
        <v>1.0727477313589442E-20</v>
      </c>
      <c r="X27" s="42">
        <f t="shared" si="7"/>
        <v>3.8156288156288156E-6</v>
      </c>
      <c r="Y27" s="42">
        <f t="shared" si="1"/>
        <v>0</v>
      </c>
      <c r="Z27" s="42">
        <f t="shared" si="2"/>
        <v>0</v>
      </c>
      <c r="AA27" s="42">
        <f t="shared" si="3"/>
        <v>0</v>
      </c>
    </row>
    <row r="28" spans="2:27">
      <c r="B28" s="45"/>
      <c r="C28" s="42"/>
      <c r="D28" s="42"/>
      <c r="E28" s="42"/>
      <c r="F28" s="54"/>
      <c r="G28" s="42"/>
      <c r="H28" s="42"/>
      <c r="I28" s="42"/>
      <c r="J28" s="42"/>
      <c r="K28" s="42"/>
      <c r="L28" s="42"/>
      <c r="M28" s="42"/>
      <c r="N28" s="42">
        <v>17</v>
      </c>
      <c r="O28" s="42">
        <f t="shared" si="8"/>
        <v>0</v>
      </c>
      <c r="P28" s="42">
        <f t="shared" si="11"/>
        <v>18</v>
      </c>
      <c r="Q28" s="42">
        <f t="shared" si="9"/>
        <v>0</v>
      </c>
      <c r="R28" s="42">
        <f t="shared" si="4"/>
        <v>1</v>
      </c>
      <c r="S28" s="42">
        <f t="shared" si="5"/>
        <v>1</v>
      </c>
      <c r="T28" s="42">
        <f t="shared" si="0"/>
        <v>0</v>
      </c>
      <c r="U28" s="42">
        <v>18</v>
      </c>
      <c r="V28" s="42">
        <f t="shared" si="6"/>
        <v>0</v>
      </c>
      <c r="W28" s="42">
        <f t="shared" si="10"/>
        <v>2.9798548093304008E-22</v>
      </c>
      <c r="X28" s="42">
        <f t="shared" si="7"/>
        <v>1.9078144078144078E-6</v>
      </c>
      <c r="Y28" s="42">
        <f t="shared" si="1"/>
        <v>0</v>
      </c>
      <c r="Z28" s="42">
        <f t="shared" si="2"/>
        <v>0</v>
      </c>
      <c r="AA28" s="42">
        <f t="shared" si="3"/>
        <v>0</v>
      </c>
    </row>
    <row r="29" spans="2:27">
      <c r="B29" s="45"/>
      <c r="C29" s="42"/>
      <c r="D29" s="42"/>
      <c r="E29" s="42"/>
      <c r="F29" s="54"/>
      <c r="G29" s="42"/>
      <c r="H29" s="42"/>
      <c r="I29" s="42"/>
      <c r="J29" s="42"/>
      <c r="K29" s="42"/>
      <c r="L29" s="42"/>
      <c r="M29" s="42"/>
      <c r="N29" s="42">
        <v>18</v>
      </c>
      <c r="O29" s="42">
        <f t="shared" si="8"/>
        <v>0</v>
      </c>
      <c r="P29" s="42">
        <f t="shared" si="11"/>
        <v>19</v>
      </c>
      <c r="Q29" s="42">
        <f t="shared" si="9"/>
        <v>0</v>
      </c>
      <c r="R29" s="42">
        <f t="shared" si="4"/>
        <v>1</v>
      </c>
      <c r="S29" s="42">
        <f t="shared" si="5"/>
        <v>1</v>
      </c>
      <c r="T29" s="42">
        <f t="shared" si="0"/>
        <v>0</v>
      </c>
      <c r="U29" s="42">
        <v>19</v>
      </c>
      <c r="V29" s="42">
        <f t="shared" si="6"/>
        <v>0</v>
      </c>
      <c r="W29" s="42">
        <f t="shared" si="10"/>
        <v>7.8417231824484229E-24</v>
      </c>
      <c r="X29" s="42">
        <f t="shared" si="7"/>
        <v>9.5390720390720391E-7</v>
      </c>
      <c r="Y29" s="42">
        <f t="shared" si="1"/>
        <v>0</v>
      </c>
      <c r="Z29" s="42">
        <f t="shared" si="2"/>
        <v>0</v>
      </c>
      <c r="AA29" s="42">
        <f t="shared" si="3"/>
        <v>0</v>
      </c>
    </row>
    <row r="30" spans="2:27">
      <c r="B30" s="45"/>
      <c r="C30" s="42"/>
      <c r="D30" s="42"/>
      <c r="E30" s="42"/>
      <c r="F30" s="54"/>
      <c r="G30" s="42"/>
      <c r="H30" s="42"/>
      <c r="I30" s="42"/>
      <c r="J30" s="42"/>
      <c r="K30" s="42"/>
      <c r="L30" s="42"/>
      <c r="M30" s="42"/>
      <c r="N30" s="42">
        <v>19</v>
      </c>
      <c r="O30" s="42">
        <f t="shared" si="8"/>
        <v>0</v>
      </c>
      <c r="P30" s="42">
        <f t="shared" si="11"/>
        <v>20</v>
      </c>
      <c r="Q30" s="42">
        <f t="shared" si="9"/>
        <v>0</v>
      </c>
      <c r="R30" s="42">
        <f t="shared" si="4"/>
        <v>1</v>
      </c>
      <c r="S30" s="42">
        <f t="shared" si="5"/>
        <v>1</v>
      </c>
      <c r="T30" s="42">
        <f t="shared" si="0"/>
        <v>0</v>
      </c>
      <c r="U30" s="42">
        <v>20</v>
      </c>
      <c r="V30" s="42">
        <f t="shared" si="6"/>
        <v>0</v>
      </c>
      <c r="W30" s="42">
        <f t="shared" si="10"/>
        <v>1.9604307956121057E-25</v>
      </c>
      <c r="X30" s="42">
        <f t="shared" si="7"/>
        <v>4.7695360195360195E-7</v>
      </c>
      <c r="Y30" s="42">
        <f t="shared" si="1"/>
        <v>0</v>
      </c>
      <c r="Z30" s="42">
        <f t="shared" si="2"/>
        <v>0</v>
      </c>
      <c r="AA30" s="42">
        <f t="shared" si="3"/>
        <v>0</v>
      </c>
    </row>
    <row r="31" spans="2:27">
      <c r="B31" s="42"/>
      <c r="C31" s="42"/>
      <c r="D31" s="42"/>
      <c r="E31" s="42"/>
      <c r="F31" s="42"/>
      <c r="G31" s="42"/>
      <c r="H31" s="42"/>
      <c r="I31" s="42"/>
      <c r="J31" s="42"/>
      <c r="K31" s="45"/>
      <c r="L31" s="42"/>
      <c r="M31" s="42"/>
      <c r="N31" s="42">
        <v>20</v>
      </c>
      <c r="O31" s="42">
        <f t="shared" si="8"/>
        <v>0</v>
      </c>
      <c r="P31" s="42">
        <f t="shared" si="11"/>
        <v>21</v>
      </c>
      <c r="Q31" s="42">
        <f t="shared" si="9"/>
        <v>0</v>
      </c>
      <c r="R31" s="42">
        <f t="shared" si="4"/>
        <v>1</v>
      </c>
      <c r="S31" s="42">
        <f t="shared" si="5"/>
        <v>1</v>
      </c>
      <c r="T31" s="42">
        <f t="shared" si="0"/>
        <v>0</v>
      </c>
      <c r="U31" s="42">
        <v>21</v>
      </c>
      <c r="V31" s="42">
        <f t="shared" si="6"/>
        <v>0</v>
      </c>
      <c r="W31" s="42">
        <f t="shared" si="10"/>
        <v>4.6676923705050132E-27</v>
      </c>
      <c r="X31" s="42">
        <f t="shared" si="7"/>
        <v>2.3847680097680098E-7</v>
      </c>
      <c r="Y31" s="42">
        <f t="shared" si="1"/>
        <v>0</v>
      </c>
      <c r="Z31" s="42">
        <f t="shared" si="2"/>
        <v>0</v>
      </c>
      <c r="AA31" s="42">
        <f t="shared" si="3"/>
        <v>0</v>
      </c>
    </row>
    <row r="32" spans="2:27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>
        <v>21</v>
      </c>
      <c r="O32" s="42">
        <f t="shared" si="8"/>
        <v>0</v>
      </c>
      <c r="P32" s="42">
        <f t="shared" si="11"/>
        <v>22</v>
      </c>
      <c r="Q32" s="42">
        <f t="shared" si="9"/>
        <v>0</v>
      </c>
      <c r="R32" s="42">
        <f t="shared" si="4"/>
        <v>1</v>
      </c>
      <c r="S32" s="42">
        <f t="shared" si="5"/>
        <v>1</v>
      </c>
      <c r="T32" s="42">
        <f t="shared" si="0"/>
        <v>0</v>
      </c>
      <c r="U32" s="42">
        <v>22</v>
      </c>
      <c r="V32" s="42">
        <f t="shared" si="6"/>
        <v>0</v>
      </c>
      <c r="W32" s="42">
        <f t="shared" si="10"/>
        <v>1.0608391751147757E-28</v>
      </c>
      <c r="X32" s="42">
        <f t="shared" si="7"/>
        <v>1.1923840048840049E-7</v>
      </c>
      <c r="Y32" s="42">
        <f t="shared" si="1"/>
        <v>0</v>
      </c>
      <c r="Z32" s="42">
        <f t="shared" si="2"/>
        <v>0</v>
      </c>
      <c r="AA32" s="42">
        <f t="shared" si="3"/>
        <v>0</v>
      </c>
    </row>
    <row r="33" spans="2:27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>
        <v>22</v>
      </c>
      <c r="O33" s="42">
        <f t="shared" si="8"/>
        <v>0</v>
      </c>
      <c r="P33" s="42">
        <f t="shared" si="11"/>
        <v>23</v>
      </c>
      <c r="Q33" s="42">
        <f t="shared" si="9"/>
        <v>0</v>
      </c>
      <c r="R33" s="42">
        <f t="shared" si="4"/>
        <v>1</v>
      </c>
      <c r="S33" s="42">
        <f t="shared" si="5"/>
        <v>1</v>
      </c>
      <c r="T33" s="42">
        <f t="shared" si="0"/>
        <v>0</v>
      </c>
      <c r="U33" s="42">
        <v>23</v>
      </c>
      <c r="V33" s="42">
        <f t="shared" si="6"/>
        <v>0</v>
      </c>
      <c r="W33" s="42">
        <f t="shared" si="10"/>
        <v>2.3061721198147298E-30</v>
      </c>
      <c r="X33" s="42">
        <f t="shared" si="7"/>
        <v>5.9619200244200244E-8</v>
      </c>
      <c r="Y33" s="42">
        <f t="shared" si="1"/>
        <v>0</v>
      </c>
      <c r="Z33" s="42">
        <f t="shared" si="2"/>
        <v>0</v>
      </c>
      <c r="AA33" s="42">
        <f t="shared" si="3"/>
        <v>0</v>
      </c>
    </row>
    <row r="34" spans="2:27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>
        <v>23</v>
      </c>
      <c r="O34" s="42">
        <f t="shared" si="8"/>
        <v>0</v>
      </c>
      <c r="P34" s="42">
        <f t="shared" si="11"/>
        <v>24</v>
      </c>
      <c r="Q34" s="42">
        <f t="shared" si="9"/>
        <v>0</v>
      </c>
      <c r="R34" s="42">
        <f t="shared" si="4"/>
        <v>1</v>
      </c>
      <c r="S34" s="42">
        <f t="shared" si="5"/>
        <v>1</v>
      </c>
      <c r="T34" s="42">
        <f t="shared" si="0"/>
        <v>0</v>
      </c>
      <c r="U34" s="42">
        <v>24</v>
      </c>
      <c r="V34" s="42">
        <f t="shared" si="6"/>
        <v>0</v>
      </c>
      <c r="W34" s="42">
        <f t="shared" si="10"/>
        <v>4.8045252496140205E-32</v>
      </c>
      <c r="X34" s="42">
        <f t="shared" si="7"/>
        <v>2.9809600122100122E-8</v>
      </c>
      <c r="Y34" s="42">
        <f t="shared" si="1"/>
        <v>0</v>
      </c>
      <c r="Z34" s="42">
        <f t="shared" si="2"/>
        <v>0</v>
      </c>
      <c r="AA34" s="42">
        <f t="shared" si="3"/>
        <v>0</v>
      </c>
    </row>
    <row r="35" spans="2:27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>
        <v>24</v>
      </c>
      <c r="O35" s="42">
        <f t="shared" si="8"/>
        <v>0</v>
      </c>
      <c r="P35" s="42">
        <f t="shared" si="11"/>
        <v>25</v>
      </c>
      <c r="Q35" s="42">
        <f t="shared" si="9"/>
        <v>0</v>
      </c>
      <c r="R35" s="42">
        <f t="shared" si="4"/>
        <v>1</v>
      </c>
      <c r="S35" s="42">
        <f t="shared" si="5"/>
        <v>1</v>
      </c>
      <c r="T35" s="42">
        <f t="shared" si="0"/>
        <v>0</v>
      </c>
      <c r="U35" s="42">
        <v>25</v>
      </c>
      <c r="V35" s="42">
        <f t="shared" si="6"/>
        <v>0</v>
      </c>
      <c r="W35" s="42">
        <f t="shared" si="10"/>
        <v>9.6090504992280413E-34</v>
      </c>
      <c r="X35" s="42">
        <f t="shared" si="7"/>
        <v>1.4904800061050061E-8</v>
      </c>
      <c r="Y35" s="42">
        <f t="shared" si="1"/>
        <v>0</v>
      </c>
      <c r="Z35" s="42">
        <f t="shared" si="2"/>
        <v>0</v>
      </c>
      <c r="AA35" s="42">
        <f t="shared" si="3"/>
        <v>0</v>
      </c>
    </row>
    <row r="36" spans="2:27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>
        <v>25</v>
      </c>
      <c r="O36" s="42">
        <f t="shared" si="8"/>
        <v>0</v>
      </c>
      <c r="P36" s="42">
        <f t="shared" si="11"/>
        <v>26</v>
      </c>
      <c r="Q36" s="42">
        <f t="shared" si="9"/>
        <v>0</v>
      </c>
      <c r="R36" s="42">
        <f t="shared" si="4"/>
        <v>1</v>
      </c>
      <c r="S36" s="42">
        <f t="shared" si="5"/>
        <v>1</v>
      </c>
      <c r="T36" s="42">
        <f t="shared" si="0"/>
        <v>0</v>
      </c>
      <c r="U36" s="42">
        <v>26</v>
      </c>
      <c r="V36" s="42">
        <f t="shared" si="6"/>
        <v>0</v>
      </c>
      <c r="W36" s="42">
        <f t="shared" si="10"/>
        <v>1.8478943267746233E-35</v>
      </c>
      <c r="X36" s="42">
        <f t="shared" si="7"/>
        <v>7.4524000305250305E-9</v>
      </c>
      <c r="Y36" s="42">
        <f t="shared" si="1"/>
        <v>0</v>
      </c>
      <c r="Z36" s="42">
        <f t="shared" si="2"/>
        <v>0</v>
      </c>
      <c r="AA36" s="42">
        <f t="shared" si="3"/>
        <v>0</v>
      </c>
    </row>
    <row r="37" spans="2:27"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>
        <v>26</v>
      </c>
      <c r="O37" s="42">
        <f t="shared" si="8"/>
        <v>0</v>
      </c>
      <c r="P37" s="42">
        <f t="shared" si="11"/>
        <v>27</v>
      </c>
      <c r="Q37" s="42">
        <f t="shared" si="9"/>
        <v>0</v>
      </c>
      <c r="R37" s="42">
        <f t="shared" si="4"/>
        <v>1</v>
      </c>
      <c r="S37" s="42">
        <f t="shared" si="5"/>
        <v>1</v>
      </c>
      <c r="T37" s="42">
        <f t="shared" si="0"/>
        <v>0</v>
      </c>
      <c r="U37" s="42">
        <v>27</v>
      </c>
      <c r="V37" s="42">
        <f t="shared" si="6"/>
        <v>0</v>
      </c>
      <c r="W37" s="42">
        <f t="shared" si="10"/>
        <v>3.422026531064117E-37</v>
      </c>
      <c r="X37" s="42">
        <f t="shared" si="7"/>
        <v>3.7262000152625153E-9</v>
      </c>
      <c r="Y37" s="42">
        <f t="shared" si="1"/>
        <v>0</v>
      </c>
      <c r="Z37" s="42">
        <f t="shared" si="2"/>
        <v>0</v>
      </c>
      <c r="AA37" s="42">
        <f t="shared" si="3"/>
        <v>0</v>
      </c>
    </row>
    <row r="38" spans="2:27"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>
        <v>27</v>
      </c>
      <c r="O38" s="42">
        <f t="shared" si="8"/>
        <v>0</v>
      </c>
      <c r="P38" s="42">
        <f t="shared" si="11"/>
        <v>28</v>
      </c>
      <c r="Q38" s="42">
        <f t="shared" si="9"/>
        <v>0</v>
      </c>
      <c r="R38" s="42">
        <f t="shared" si="4"/>
        <v>1</v>
      </c>
      <c r="S38" s="42">
        <f t="shared" si="5"/>
        <v>1</v>
      </c>
      <c r="T38" s="42">
        <f t="shared" si="0"/>
        <v>0</v>
      </c>
      <c r="U38" s="42">
        <v>28</v>
      </c>
      <c r="V38" s="42">
        <f t="shared" si="6"/>
        <v>0</v>
      </c>
      <c r="W38" s="42">
        <f t="shared" si="10"/>
        <v>6.1107616626144945E-39</v>
      </c>
      <c r="X38" s="42">
        <f t="shared" si="7"/>
        <v>1.8631000076312576E-9</v>
      </c>
      <c r="Y38" s="42">
        <f t="shared" si="1"/>
        <v>0</v>
      </c>
      <c r="Z38" s="42">
        <f t="shared" si="2"/>
        <v>0</v>
      </c>
      <c r="AA38" s="42">
        <f t="shared" si="3"/>
        <v>0</v>
      </c>
    </row>
    <row r="39" spans="2:2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>
        <v>28</v>
      </c>
      <c r="O39" s="42">
        <f t="shared" si="8"/>
        <v>0</v>
      </c>
      <c r="P39" s="42">
        <f t="shared" si="11"/>
        <v>29</v>
      </c>
      <c r="Q39" s="42">
        <f t="shared" si="9"/>
        <v>0</v>
      </c>
      <c r="R39" s="42">
        <f t="shared" si="4"/>
        <v>1</v>
      </c>
      <c r="S39" s="42">
        <f t="shared" si="5"/>
        <v>1</v>
      </c>
      <c r="T39" s="42">
        <f t="shared" si="0"/>
        <v>0</v>
      </c>
      <c r="U39" s="42">
        <v>29</v>
      </c>
      <c r="V39" s="42">
        <f t="shared" si="6"/>
        <v>0</v>
      </c>
      <c r="W39" s="42">
        <f t="shared" si="10"/>
        <v>1.0535795970024991E-40</v>
      </c>
      <c r="X39" s="42">
        <f t="shared" si="7"/>
        <v>9.3155000381562881E-10</v>
      </c>
      <c r="Y39" s="42">
        <f t="shared" si="1"/>
        <v>0</v>
      </c>
      <c r="Z39" s="42">
        <f t="shared" si="2"/>
        <v>0</v>
      </c>
      <c r="AA39" s="42">
        <f t="shared" si="3"/>
        <v>0</v>
      </c>
    </row>
    <row r="40" spans="2:27"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>
        <v>29</v>
      </c>
      <c r="O40" s="42">
        <f t="shared" si="8"/>
        <v>0</v>
      </c>
      <c r="P40" s="42">
        <f t="shared" si="11"/>
        <v>30</v>
      </c>
      <c r="Q40" s="42">
        <f t="shared" si="9"/>
        <v>0</v>
      </c>
      <c r="R40" s="42">
        <f t="shared" si="4"/>
        <v>1</v>
      </c>
      <c r="S40" s="42">
        <f t="shared" si="5"/>
        <v>1</v>
      </c>
      <c r="T40" s="42">
        <f t="shared" si="0"/>
        <v>0</v>
      </c>
      <c r="U40" s="42">
        <v>30</v>
      </c>
      <c r="V40" s="42">
        <f t="shared" si="6"/>
        <v>0</v>
      </c>
      <c r="W40" s="42">
        <f t="shared" si="10"/>
        <v>1.755965995004165E-42</v>
      </c>
      <c r="X40" s="42">
        <f t="shared" si="7"/>
        <v>4.6577500190781441E-10</v>
      </c>
      <c r="Y40" s="42">
        <f t="shared" si="1"/>
        <v>0</v>
      </c>
      <c r="Z40" s="42">
        <f t="shared" si="2"/>
        <v>0</v>
      </c>
      <c r="AA40" s="42">
        <f t="shared" si="3"/>
        <v>0</v>
      </c>
    </row>
    <row r="41" spans="2:27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>
        <v>30</v>
      </c>
      <c r="O41" s="42">
        <f t="shared" si="8"/>
        <v>0</v>
      </c>
      <c r="P41" s="42">
        <f t="shared" si="11"/>
        <v>31</v>
      </c>
      <c r="Q41" s="42">
        <f t="shared" si="9"/>
        <v>0</v>
      </c>
      <c r="R41" s="42">
        <f t="shared" si="4"/>
        <v>1</v>
      </c>
      <c r="S41" s="42">
        <f t="shared" si="5"/>
        <v>1</v>
      </c>
      <c r="T41" s="42">
        <f t="shared" si="0"/>
        <v>0</v>
      </c>
      <c r="U41" s="42">
        <v>31</v>
      </c>
      <c r="V41" s="42">
        <f t="shared" si="6"/>
        <v>0</v>
      </c>
      <c r="W41" s="42">
        <f t="shared" si="10"/>
        <v>2.8322032177486532E-44</v>
      </c>
      <c r="X41" s="42">
        <f t="shared" si="7"/>
        <v>2.328875009539072E-10</v>
      </c>
      <c r="Y41" s="42">
        <f t="shared" si="1"/>
        <v>0</v>
      </c>
      <c r="Z41" s="42">
        <f t="shared" si="2"/>
        <v>0</v>
      </c>
      <c r="AA41" s="42">
        <f t="shared" si="3"/>
        <v>0</v>
      </c>
    </row>
    <row r="42" spans="2:27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>
        <v>31</v>
      </c>
      <c r="O42" s="42">
        <f t="shared" si="8"/>
        <v>0</v>
      </c>
      <c r="P42" s="42">
        <f t="shared" si="11"/>
        <v>32</v>
      </c>
      <c r="Q42" s="42">
        <f t="shared" si="9"/>
        <v>0</v>
      </c>
      <c r="R42" s="42">
        <f t="shared" si="4"/>
        <v>1</v>
      </c>
      <c r="S42" s="42">
        <f t="shared" si="5"/>
        <v>1</v>
      </c>
      <c r="T42" s="42">
        <f t="shared" si="0"/>
        <v>0</v>
      </c>
      <c r="U42" s="42">
        <v>32</v>
      </c>
      <c r="V42" s="42">
        <f t="shared" si="6"/>
        <v>0</v>
      </c>
      <c r="W42" s="42">
        <f t="shared" si="10"/>
        <v>4.4253175277322707E-46</v>
      </c>
      <c r="X42" s="42">
        <f t="shared" si="7"/>
        <v>1.164437504769536E-10</v>
      </c>
      <c r="Y42" s="42">
        <f t="shared" si="1"/>
        <v>0</v>
      </c>
      <c r="Z42" s="42">
        <f t="shared" si="2"/>
        <v>0</v>
      </c>
      <c r="AA42" s="42">
        <f t="shared" si="3"/>
        <v>0</v>
      </c>
    </row>
    <row r="43" spans="2:27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>
        <v>32</v>
      </c>
      <c r="O43" s="42">
        <f t="shared" si="8"/>
        <v>0</v>
      </c>
      <c r="P43" s="42">
        <f t="shared" si="11"/>
        <v>33</v>
      </c>
      <c r="Q43" s="42">
        <f t="shared" si="9"/>
        <v>0</v>
      </c>
      <c r="R43" s="42">
        <f t="shared" si="4"/>
        <v>1</v>
      </c>
      <c r="S43" s="42">
        <f t="shared" si="5"/>
        <v>1</v>
      </c>
      <c r="T43" s="42">
        <f t="shared" si="0"/>
        <v>0</v>
      </c>
      <c r="U43" s="42">
        <v>33</v>
      </c>
      <c r="V43" s="42">
        <f t="shared" si="6"/>
        <v>0</v>
      </c>
      <c r="W43" s="42">
        <f t="shared" si="10"/>
        <v>6.7050265571701075E-48</v>
      </c>
      <c r="X43" s="42">
        <f t="shared" si="7"/>
        <v>5.8221875238476801E-11</v>
      </c>
      <c r="Y43" s="42">
        <f t="shared" si="1"/>
        <v>0</v>
      </c>
      <c r="Z43" s="42">
        <f t="shared" si="2"/>
        <v>0</v>
      </c>
      <c r="AA43" s="42">
        <f t="shared" si="3"/>
        <v>0</v>
      </c>
    </row>
    <row r="44" spans="2:27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>
        <v>33</v>
      </c>
      <c r="O44" s="42">
        <f t="shared" si="8"/>
        <v>0</v>
      </c>
      <c r="P44" s="42">
        <f t="shared" si="11"/>
        <v>34</v>
      </c>
      <c r="Q44" s="42">
        <f t="shared" si="9"/>
        <v>0</v>
      </c>
      <c r="R44" s="42">
        <f t="shared" si="4"/>
        <v>1</v>
      </c>
      <c r="S44" s="42">
        <f t="shared" si="5"/>
        <v>1</v>
      </c>
      <c r="T44" s="42">
        <f t="shared" si="0"/>
        <v>0</v>
      </c>
      <c r="U44" s="42">
        <v>34</v>
      </c>
      <c r="V44" s="42">
        <f t="shared" si="6"/>
        <v>0</v>
      </c>
      <c r="W44" s="42">
        <f t="shared" si="10"/>
        <v>9.8603331723089814E-50</v>
      </c>
      <c r="X44" s="42">
        <f t="shared" si="7"/>
        <v>2.91109376192384E-11</v>
      </c>
      <c r="Y44" s="42">
        <f t="shared" si="1"/>
        <v>0</v>
      </c>
      <c r="Z44" s="42">
        <f t="shared" si="2"/>
        <v>0</v>
      </c>
      <c r="AA44" s="42">
        <f t="shared" si="3"/>
        <v>0</v>
      </c>
    </row>
    <row r="45" spans="2:27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>
        <v>34</v>
      </c>
      <c r="O45" s="42">
        <f t="shared" si="8"/>
        <v>0</v>
      </c>
      <c r="P45" s="42">
        <f t="shared" si="11"/>
        <v>35</v>
      </c>
      <c r="Q45" s="42">
        <f t="shared" si="9"/>
        <v>0</v>
      </c>
      <c r="R45" s="42">
        <f t="shared" si="4"/>
        <v>1</v>
      </c>
      <c r="S45" s="42">
        <f t="shared" si="5"/>
        <v>1</v>
      </c>
      <c r="T45" s="42">
        <f t="shared" si="0"/>
        <v>0</v>
      </c>
      <c r="U45" s="42">
        <v>35</v>
      </c>
      <c r="V45" s="42">
        <f t="shared" si="6"/>
        <v>0</v>
      </c>
      <c r="W45" s="42">
        <f t="shared" si="10"/>
        <v>1.4086190246155688E-51</v>
      </c>
      <c r="X45" s="42">
        <f t="shared" si="7"/>
        <v>1.45554688096192E-11</v>
      </c>
      <c r="Y45" s="42">
        <f t="shared" si="1"/>
        <v>0</v>
      </c>
      <c r="Z45" s="42">
        <f t="shared" si="2"/>
        <v>0</v>
      </c>
      <c r="AA45" s="42">
        <f t="shared" si="3"/>
        <v>0</v>
      </c>
    </row>
    <row r="46" spans="2:27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>
        <v>35</v>
      </c>
      <c r="O46" s="42">
        <f t="shared" si="8"/>
        <v>0</v>
      </c>
      <c r="P46" s="42">
        <f t="shared" si="11"/>
        <v>36</v>
      </c>
      <c r="Q46" s="42">
        <f t="shared" si="9"/>
        <v>0</v>
      </c>
      <c r="R46" s="42">
        <f t="shared" si="4"/>
        <v>1</v>
      </c>
      <c r="S46" s="42">
        <f t="shared" si="5"/>
        <v>1</v>
      </c>
      <c r="T46" s="42">
        <f t="shared" si="0"/>
        <v>0</v>
      </c>
      <c r="U46" s="42">
        <v>36</v>
      </c>
      <c r="V46" s="42">
        <f t="shared" si="6"/>
        <v>0</v>
      </c>
      <c r="W46" s="42">
        <f t="shared" si="10"/>
        <v>1.9564153119660678E-53</v>
      </c>
      <c r="X46" s="42">
        <f t="shared" si="7"/>
        <v>7.2777344048096001E-12</v>
      </c>
      <c r="Y46" s="42">
        <f t="shared" si="1"/>
        <v>0</v>
      </c>
      <c r="Z46" s="42">
        <f t="shared" si="2"/>
        <v>0</v>
      </c>
      <c r="AA46" s="42">
        <f t="shared" si="3"/>
        <v>0</v>
      </c>
    </row>
    <row r="47" spans="2:27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>
        <v>36</v>
      </c>
      <c r="O47" s="42">
        <f t="shared" si="8"/>
        <v>0</v>
      </c>
      <c r="P47" s="42">
        <f t="shared" si="11"/>
        <v>37</v>
      </c>
      <c r="Q47" s="42">
        <f t="shared" si="9"/>
        <v>0</v>
      </c>
      <c r="R47" s="42">
        <f t="shared" si="4"/>
        <v>1</v>
      </c>
      <c r="S47" s="42">
        <f t="shared" si="5"/>
        <v>1</v>
      </c>
      <c r="T47" s="42">
        <f t="shared" si="0"/>
        <v>0</v>
      </c>
      <c r="U47" s="42">
        <v>37</v>
      </c>
      <c r="V47" s="42">
        <f t="shared" si="6"/>
        <v>0</v>
      </c>
      <c r="W47" s="42">
        <f t="shared" si="10"/>
        <v>2.6438044756298215E-55</v>
      </c>
      <c r="X47" s="42">
        <f t="shared" si="7"/>
        <v>3.6388672024048001E-12</v>
      </c>
      <c r="Y47" s="42">
        <f t="shared" si="1"/>
        <v>0</v>
      </c>
      <c r="Z47" s="42">
        <f t="shared" si="2"/>
        <v>0</v>
      </c>
      <c r="AA47" s="42">
        <f t="shared" si="3"/>
        <v>0</v>
      </c>
    </row>
    <row r="48" spans="2:27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>
        <v>37</v>
      </c>
      <c r="O48" s="42">
        <f t="shared" si="8"/>
        <v>0</v>
      </c>
      <c r="P48" s="42">
        <f t="shared" si="11"/>
        <v>38</v>
      </c>
      <c r="Q48" s="42">
        <f t="shared" si="9"/>
        <v>0</v>
      </c>
      <c r="R48" s="42">
        <f t="shared" si="4"/>
        <v>1</v>
      </c>
      <c r="S48" s="42">
        <f t="shared" si="5"/>
        <v>1</v>
      </c>
      <c r="T48" s="42">
        <f t="shared" si="0"/>
        <v>0</v>
      </c>
      <c r="U48" s="42">
        <v>38</v>
      </c>
      <c r="V48" s="42">
        <f t="shared" si="6"/>
        <v>0</v>
      </c>
      <c r="W48" s="42">
        <f t="shared" si="10"/>
        <v>3.4786900995129232E-57</v>
      </c>
      <c r="X48" s="42">
        <f t="shared" si="7"/>
        <v>1.8194336012024E-12</v>
      </c>
      <c r="Y48" s="42">
        <f t="shared" si="1"/>
        <v>0</v>
      </c>
      <c r="Z48" s="42">
        <f t="shared" si="2"/>
        <v>0</v>
      </c>
      <c r="AA48" s="42">
        <f t="shared" si="3"/>
        <v>0</v>
      </c>
    </row>
    <row r="49" spans="2:27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>
        <v>38</v>
      </c>
      <c r="O49" s="42">
        <f t="shared" si="8"/>
        <v>0</v>
      </c>
      <c r="P49" s="42">
        <f t="shared" si="11"/>
        <v>39</v>
      </c>
      <c r="Q49" s="42">
        <f t="shared" si="9"/>
        <v>0</v>
      </c>
      <c r="R49" s="42">
        <f t="shared" si="4"/>
        <v>1</v>
      </c>
      <c r="S49" s="42">
        <f t="shared" si="5"/>
        <v>1</v>
      </c>
      <c r="T49" s="42">
        <f t="shared" si="0"/>
        <v>0</v>
      </c>
      <c r="U49" s="42">
        <v>39</v>
      </c>
      <c r="V49" s="42">
        <f t="shared" si="6"/>
        <v>0</v>
      </c>
      <c r="W49" s="42">
        <f t="shared" si="10"/>
        <v>4.4598591019396453E-59</v>
      </c>
      <c r="X49" s="42">
        <f t="shared" si="7"/>
        <v>9.0971680060120001E-13</v>
      </c>
      <c r="Y49" s="42">
        <f t="shared" si="1"/>
        <v>0</v>
      </c>
      <c r="Z49" s="42">
        <f t="shared" si="2"/>
        <v>0</v>
      </c>
      <c r="AA49" s="42">
        <f t="shared" si="3"/>
        <v>0</v>
      </c>
    </row>
    <row r="50" spans="2:27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>
        <v>39</v>
      </c>
      <c r="O50" s="42">
        <f t="shared" si="8"/>
        <v>0</v>
      </c>
      <c r="P50" s="42">
        <f t="shared" si="11"/>
        <v>40</v>
      </c>
      <c r="Q50" s="42">
        <f t="shared" si="9"/>
        <v>0</v>
      </c>
      <c r="R50" s="42">
        <f t="shared" si="4"/>
        <v>1</v>
      </c>
      <c r="S50" s="42">
        <f t="shared" si="5"/>
        <v>1</v>
      </c>
      <c r="T50" s="42">
        <f t="shared" si="0"/>
        <v>0</v>
      </c>
      <c r="U50" s="42">
        <v>40</v>
      </c>
      <c r="V50" s="42">
        <f t="shared" si="6"/>
        <v>0</v>
      </c>
      <c r="W50" s="42">
        <f t="shared" si="10"/>
        <v>5.5748238774245568E-61</v>
      </c>
      <c r="X50" s="42">
        <f t="shared" si="7"/>
        <v>4.5485840030060001E-13</v>
      </c>
      <c r="Y50" s="42">
        <f t="shared" si="1"/>
        <v>0</v>
      </c>
      <c r="Z50" s="42">
        <f t="shared" si="2"/>
        <v>0</v>
      </c>
      <c r="AA50" s="42">
        <f t="shared" si="3"/>
        <v>0</v>
      </c>
    </row>
    <row r="51" spans="2:27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>
        <v>40</v>
      </c>
      <c r="O51" s="42">
        <f t="shared" si="8"/>
        <v>0</v>
      </c>
      <c r="P51" s="42">
        <f t="shared" si="11"/>
        <v>41</v>
      </c>
      <c r="Q51" s="42">
        <f t="shared" si="9"/>
        <v>0</v>
      </c>
      <c r="R51" s="42">
        <f t="shared" si="4"/>
        <v>1</v>
      </c>
      <c r="S51" s="42">
        <f t="shared" si="5"/>
        <v>1</v>
      </c>
      <c r="T51" s="42"/>
      <c r="U51" s="42"/>
      <c r="V51" s="42"/>
      <c r="W51" s="42"/>
      <c r="X51" s="42"/>
      <c r="Y51" s="42"/>
      <c r="Z51" s="42"/>
      <c r="AA51" s="42"/>
    </row>
    <row r="52" spans="2:27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>
        <f t="shared" si="4"/>
        <v>1</v>
      </c>
      <c r="S52" s="42">
        <f t="shared" si="5"/>
        <v>1</v>
      </c>
      <c r="T52" s="42"/>
      <c r="U52" s="42"/>
      <c r="V52" s="42"/>
      <c r="W52" s="42"/>
      <c r="X52" s="42"/>
      <c r="Y52" s="42"/>
      <c r="Z52" s="42"/>
      <c r="AA52" s="42"/>
    </row>
    <row r="53" spans="2:27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>
        <f t="shared" si="4"/>
        <v>1</v>
      </c>
      <c r="S53" s="42">
        <f t="shared" si="5"/>
        <v>1</v>
      </c>
      <c r="T53" s="42"/>
      <c r="U53" s="42"/>
      <c r="V53" s="42"/>
      <c r="W53" s="42"/>
      <c r="X53" s="42"/>
      <c r="Y53" s="42"/>
      <c r="Z53" s="42"/>
      <c r="AA53" s="42"/>
    </row>
    <row r="54" spans="2:27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>
        <f t="shared" si="4"/>
        <v>1</v>
      </c>
      <c r="S54" s="42">
        <f t="shared" si="5"/>
        <v>1</v>
      </c>
      <c r="T54" s="42"/>
      <c r="U54" s="42"/>
      <c r="V54" s="42"/>
      <c r="W54" s="42"/>
      <c r="X54" s="42"/>
      <c r="Y54" s="42"/>
      <c r="Z54" s="42"/>
      <c r="AA54" s="42"/>
    </row>
    <row r="55" spans="2:27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>
        <f t="shared" si="4"/>
        <v>1</v>
      </c>
      <c r="S55" s="42">
        <f t="shared" si="5"/>
        <v>1</v>
      </c>
      <c r="T55" s="42"/>
      <c r="U55" s="42"/>
      <c r="V55" s="42"/>
      <c r="W55" s="42"/>
      <c r="X55" s="42"/>
      <c r="Y55" s="42"/>
      <c r="Z55" s="42"/>
      <c r="AA55" s="42"/>
    </row>
    <row r="56" spans="2:27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>
        <f t="shared" si="4"/>
        <v>1</v>
      </c>
      <c r="S56" s="42">
        <f t="shared" si="5"/>
        <v>1</v>
      </c>
      <c r="T56" s="42"/>
      <c r="U56" s="42"/>
      <c r="V56" s="42"/>
      <c r="W56" s="42"/>
      <c r="X56" s="42"/>
      <c r="Y56" s="42"/>
      <c r="Z56" s="42"/>
      <c r="AA56" s="42"/>
    </row>
    <row r="57" spans="2:27"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>
        <f t="shared" si="4"/>
        <v>1</v>
      </c>
      <c r="S57" s="42">
        <f t="shared" si="5"/>
        <v>1</v>
      </c>
      <c r="T57" s="42"/>
      <c r="U57" s="42"/>
      <c r="V57" s="42"/>
      <c r="W57" s="42"/>
      <c r="X57" s="42"/>
      <c r="Y57" s="42"/>
      <c r="Z57" s="42"/>
      <c r="AA57" s="42"/>
    </row>
    <row r="58" spans="2:27"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>
        <f t="shared" si="4"/>
        <v>1</v>
      </c>
      <c r="S58" s="42">
        <f t="shared" si="5"/>
        <v>1</v>
      </c>
      <c r="T58" s="42"/>
      <c r="U58" s="42"/>
      <c r="V58" s="42"/>
      <c r="W58" s="42"/>
      <c r="X58" s="42"/>
      <c r="Y58" s="42"/>
      <c r="Z58" s="42"/>
      <c r="AA58" s="42"/>
    </row>
    <row r="59" spans="2:27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42"/>
      <c r="P59" s="42"/>
      <c r="Q59" s="45"/>
      <c r="R59" s="42"/>
      <c r="S59" s="42"/>
      <c r="T59" s="42"/>
      <c r="U59" s="45"/>
      <c r="V59" s="42"/>
      <c r="W59" s="42"/>
      <c r="X59" s="42"/>
      <c r="Y59" s="42"/>
      <c r="Z59" s="42"/>
      <c r="AA59" s="42"/>
    </row>
    <row r="60" spans="2:27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42"/>
      <c r="P60" s="42"/>
      <c r="Q60" s="42"/>
      <c r="R60" s="42"/>
      <c r="S60" s="42"/>
      <c r="T60" s="42"/>
      <c r="U60" s="45"/>
      <c r="V60" s="42"/>
      <c r="W60" s="42"/>
      <c r="X60" s="42"/>
      <c r="Y60" s="42"/>
      <c r="Z60" s="42"/>
      <c r="AA60" s="42"/>
    </row>
    <row r="61" spans="2:27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5"/>
      <c r="S61" s="42"/>
      <c r="T61" s="49"/>
      <c r="U61" s="42"/>
      <c r="V61" s="42"/>
      <c r="W61" s="42"/>
      <c r="X61" s="42"/>
      <c r="Y61" s="42"/>
      <c r="Z61" s="42"/>
      <c r="AA61" s="42"/>
    </row>
    <row r="62" spans="2:27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pans="2:27"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pans="2:27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57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2:41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2:41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2:41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</row>
    <row r="68" spans="2:41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</row>
    <row r="69" spans="2:41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</row>
    <row r="70" spans="2:41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</row>
    <row r="71" spans="2:41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</row>
    <row r="72" spans="2:41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</row>
    <row r="73" spans="2:41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</row>
    <row r="74" spans="2:41">
      <c r="B74" s="42">
        <f>IF(G66&lt;1,U60,U59)</f>
        <v>0</v>
      </c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</row>
    <row r="75" spans="2:41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</row>
    <row r="76" spans="2:41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</row>
    <row r="77" spans="2:41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</row>
    <row r="78" spans="2:41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</row>
    <row r="79" spans="2:41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</row>
    <row r="80" spans="2:41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</row>
    <row r="81" spans="2:41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</row>
    <row r="82" spans="2:41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</row>
    <row r="83" spans="2:41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</row>
    <row r="84" spans="2:41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</row>
    <row r="85" spans="2:4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</row>
    <row r="86" spans="2:41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</row>
    <row r="87" spans="2:41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</row>
    <row r="88" spans="2:41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</row>
    <row r="89" spans="2:41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</row>
    <row r="90" spans="2:41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</row>
    <row r="91" spans="2:41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</row>
    <row r="92" spans="2:4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</row>
    <row r="93" spans="2:41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</row>
    <row r="94" spans="2:41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</row>
    <row r="95" spans="2:41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</row>
    <row r="96" spans="2:41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</row>
    <row r="97" spans="2:41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</row>
    <row r="98" spans="2:41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</row>
    <row r="99" spans="2:41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</row>
    <row r="100" spans="2:41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</row>
    <row r="101" spans="2:41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</row>
    <row r="102" spans="2:41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</row>
    <row r="103" spans="2:41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</row>
    <row r="104" spans="2:41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</row>
    <row r="105" spans="2:41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</row>
    <row r="106" spans="2:41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</row>
    <row r="107" spans="2:41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</row>
    <row r="108" spans="2:41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</row>
    <row r="109" spans="2:41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</row>
    <row r="110" spans="2:41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</row>
    <row r="111" spans="2:41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</row>
    <row r="112" spans="2:41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</row>
    <row r="113" spans="2:41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</row>
    <row r="114" spans="2:41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</row>
    <row r="115" spans="2:41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</row>
    <row r="116" spans="2:41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</row>
    <row r="117" spans="2:41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</row>
    <row r="118" spans="2:41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</row>
    <row r="119" spans="2:41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</row>
    <row r="120" spans="2:41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</row>
    <row r="121" spans="2:41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</row>
    <row r="122" spans="2:41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</row>
    <row r="123" spans="2:41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</row>
    <row r="124" spans="2:4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</row>
    <row r="125" spans="2:41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</row>
    <row r="126" spans="2:41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</row>
    <row r="127" spans="2:41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</row>
    <row r="128" spans="2:41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</row>
    <row r="129" spans="2:41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</row>
    <row r="130" spans="2:41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</row>
    <row r="131" spans="2:41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</row>
    <row r="132" spans="2:41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</row>
    <row r="133" spans="2:41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</row>
    <row r="134" spans="2:41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</row>
    <row r="186" spans="2:41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</row>
    <row r="187" spans="2:41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</row>
  </sheetData>
  <sheetProtection sheet="1" objects="1" scenarios="1"/>
  <printOptions gridLines="1" gridLinesSet="0"/>
  <pageMargins left="0.75" right="0.75" top="1" bottom="1" header="0.5" footer="0.5"/>
  <pageSetup orientation="portrait" horizontalDpi="4294967292" verticalDpi="0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97EE-3CAC-1643-A860-194F9B2B6B28}">
  <dimension ref="B1:AO187"/>
  <sheetViews>
    <sheetView zoomScaleNormal="100" workbookViewId="0">
      <selection activeCell="K37" sqref="K37"/>
    </sheetView>
  </sheetViews>
  <sheetFormatPr baseColWidth="10" defaultColWidth="8.7109375" defaultRowHeight="16"/>
  <cols>
    <col min="1" max="1" width="2.7109375" style="30" customWidth="1"/>
    <col min="2" max="6" width="8.7109375" style="30" customWidth="1"/>
    <col min="7" max="7" width="9.7109375" style="30" customWidth="1"/>
    <col min="8" max="256" width="8.7109375" style="30"/>
    <col min="257" max="257" width="2.7109375" style="30" customWidth="1"/>
    <col min="258" max="262" width="8.7109375" style="30"/>
    <col min="263" max="263" width="9.7109375" style="30" customWidth="1"/>
    <col min="264" max="512" width="8.7109375" style="30"/>
    <col min="513" max="513" width="2.7109375" style="30" customWidth="1"/>
    <col min="514" max="518" width="8.7109375" style="30"/>
    <col min="519" max="519" width="9.7109375" style="30" customWidth="1"/>
    <col min="520" max="768" width="8.7109375" style="30"/>
    <col min="769" max="769" width="2.7109375" style="30" customWidth="1"/>
    <col min="770" max="774" width="8.7109375" style="30"/>
    <col min="775" max="775" width="9.7109375" style="30" customWidth="1"/>
    <col min="776" max="1024" width="8.7109375" style="30"/>
    <col min="1025" max="1025" width="2.7109375" style="30" customWidth="1"/>
    <col min="1026" max="1030" width="8.7109375" style="30"/>
    <col min="1031" max="1031" width="9.7109375" style="30" customWidth="1"/>
    <col min="1032" max="1280" width="8.7109375" style="30"/>
    <col min="1281" max="1281" width="2.7109375" style="30" customWidth="1"/>
    <col min="1282" max="1286" width="8.7109375" style="30"/>
    <col min="1287" max="1287" width="9.7109375" style="30" customWidth="1"/>
    <col min="1288" max="1536" width="8.7109375" style="30"/>
    <col min="1537" max="1537" width="2.7109375" style="30" customWidth="1"/>
    <col min="1538" max="1542" width="8.7109375" style="30"/>
    <col min="1543" max="1543" width="9.7109375" style="30" customWidth="1"/>
    <col min="1544" max="1792" width="8.7109375" style="30"/>
    <col min="1793" max="1793" width="2.7109375" style="30" customWidth="1"/>
    <col min="1794" max="1798" width="8.7109375" style="30"/>
    <col min="1799" max="1799" width="9.7109375" style="30" customWidth="1"/>
    <col min="1800" max="2048" width="8.7109375" style="30"/>
    <col min="2049" max="2049" width="2.7109375" style="30" customWidth="1"/>
    <col min="2050" max="2054" width="8.7109375" style="30"/>
    <col min="2055" max="2055" width="9.7109375" style="30" customWidth="1"/>
    <col min="2056" max="2304" width="8.7109375" style="30"/>
    <col min="2305" max="2305" width="2.7109375" style="30" customWidth="1"/>
    <col min="2306" max="2310" width="8.7109375" style="30"/>
    <col min="2311" max="2311" width="9.7109375" style="30" customWidth="1"/>
    <col min="2312" max="2560" width="8.7109375" style="30"/>
    <col min="2561" max="2561" width="2.7109375" style="30" customWidth="1"/>
    <col min="2562" max="2566" width="8.7109375" style="30"/>
    <col min="2567" max="2567" width="9.7109375" style="30" customWidth="1"/>
    <col min="2568" max="2816" width="8.7109375" style="30"/>
    <col min="2817" max="2817" width="2.7109375" style="30" customWidth="1"/>
    <col min="2818" max="2822" width="8.7109375" style="30"/>
    <col min="2823" max="2823" width="9.7109375" style="30" customWidth="1"/>
    <col min="2824" max="3072" width="8.7109375" style="30"/>
    <col min="3073" max="3073" width="2.7109375" style="30" customWidth="1"/>
    <col min="3074" max="3078" width="8.7109375" style="30"/>
    <col min="3079" max="3079" width="9.7109375" style="30" customWidth="1"/>
    <col min="3080" max="3328" width="8.7109375" style="30"/>
    <col min="3329" max="3329" width="2.7109375" style="30" customWidth="1"/>
    <col min="3330" max="3334" width="8.7109375" style="30"/>
    <col min="3335" max="3335" width="9.7109375" style="30" customWidth="1"/>
    <col min="3336" max="3584" width="8.7109375" style="30"/>
    <col min="3585" max="3585" width="2.7109375" style="30" customWidth="1"/>
    <col min="3586" max="3590" width="8.7109375" style="30"/>
    <col min="3591" max="3591" width="9.7109375" style="30" customWidth="1"/>
    <col min="3592" max="3840" width="8.7109375" style="30"/>
    <col min="3841" max="3841" width="2.7109375" style="30" customWidth="1"/>
    <col min="3842" max="3846" width="8.7109375" style="30"/>
    <col min="3847" max="3847" width="9.7109375" style="30" customWidth="1"/>
    <col min="3848" max="4096" width="8.7109375" style="30"/>
    <col min="4097" max="4097" width="2.7109375" style="30" customWidth="1"/>
    <col min="4098" max="4102" width="8.7109375" style="30"/>
    <col min="4103" max="4103" width="9.7109375" style="30" customWidth="1"/>
    <col min="4104" max="4352" width="8.7109375" style="30"/>
    <col min="4353" max="4353" width="2.7109375" style="30" customWidth="1"/>
    <col min="4354" max="4358" width="8.7109375" style="30"/>
    <col min="4359" max="4359" width="9.7109375" style="30" customWidth="1"/>
    <col min="4360" max="4608" width="8.7109375" style="30"/>
    <col min="4609" max="4609" width="2.7109375" style="30" customWidth="1"/>
    <col min="4610" max="4614" width="8.7109375" style="30"/>
    <col min="4615" max="4615" width="9.7109375" style="30" customWidth="1"/>
    <col min="4616" max="4864" width="8.7109375" style="30"/>
    <col min="4865" max="4865" width="2.7109375" style="30" customWidth="1"/>
    <col min="4866" max="4870" width="8.7109375" style="30"/>
    <col min="4871" max="4871" width="9.7109375" style="30" customWidth="1"/>
    <col min="4872" max="5120" width="8.7109375" style="30"/>
    <col min="5121" max="5121" width="2.7109375" style="30" customWidth="1"/>
    <col min="5122" max="5126" width="8.7109375" style="30"/>
    <col min="5127" max="5127" width="9.7109375" style="30" customWidth="1"/>
    <col min="5128" max="5376" width="8.7109375" style="30"/>
    <col min="5377" max="5377" width="2.7109375" style="30" customWidth="1"/>
    <col min="5378" max="5382" width="8.7109375" style="30"/>
    <col min="5383" max="5383" width="9.7109375" style="30" customWidth="1"/>
    <col min="5384" max="5632" width="8.7109375" style="30"/>
    <col min="5633" max="5633" width="2.7109375" style="30" customWidth="1"/>
    <col min="5634" max="5638" width="8.7109375" style="30"/>
    <col min="5639" max="5639" width="9.7109375" style="30" customWidth="1"/>
    <col min="5640" max="5888" width="8.7109375" style="30"/>
    <col min="5889" max="5889" width="2.7109375" style="30" customWidth="1"/>
    <col min="5890" max="5894" width="8.7109375" style="30"/>
    <col min="5895" max="5895" width="9.7109375" style="30" customWidth="1"/>
    <col min="5896" max="6144" width="8.7109375" style="30"/>
    <col min="6145" max="6145" width="2.7109375" style="30" customWidth="1"/>
    <col min="6146" max="6150" width="8.7109375" style="30"/>
    <col min="6151" max="6151" width="9.7109375" style="30" customWidth="1"/>
    <col min="6152" max="6400" width="8.7109375" style="30"/>
    <col min="6401" max="6401" width="2.7109375" style="30" customWidth="1"/>
    <col min="6402" max="6406" width="8.7109375" style="30"/>
    <col min="6407" max="6407" width="9.7109375" style="30" customWidth="1"/>
    <col min="6408" max="6656" width="8.7109375" style="30"/>
    <col min="6657" max="6657" width="2.7109375" style="30" customWidth="1"/>
    <col min="6658" max="6662" width="8.7109375" style="30"/>
    <col min="6663" max="6663" width="9.7109375" style="30" customWidth="1"/>
    <col min="6664" max="6912" width="8.7109375" style="30"/>
    <col min="6913" max="6913" width="2.7109375" style="30" customWidth="1"/>
    <col min="6914" max="6918" width="8.7109375" style="30"/>
    <col min="6919" max="6919" width="9.7109375" style="30" customWidth="1"/>
    <col min="6920" max="7168" width="8.7109375" style="30"/>
    <col min="7169" max="7169" width="2.7109375" style="30" customWidth="1"/>
    <col min="7170" max="7174" width="8.7109375" style="30"/>
    <col min="7175" max="7175" width="9.7109375" style="30" customWidth="1"/>
    <col min="7176" max="7424" width="8.7109375" style="30"/>
    <col min="7425" max="7425" width="2.7109375" style="30" customWidth="1"/>
    <col min="7426" max="7430" width="8.7109375" style="30"/>
    <col min="7431" max="7431" width="9.7109375" style="30" customWidth="1"/>
    <col min="7432" max="7680" width="8.7109375" style="30"/>
    <col min="7681" max="7681" width="2.7109375" style="30" customWidth="1"/>
    <col min="7682" max="7686" width="8.7109375" style="30"/>
    <col min="7687" max="7687" width="9.7109375" style="30" customWidth="1"/>
    <col min="7688" max="7936" width="8.7109375" style="30"/>
    <col min="7937" max="7937" width="2.7109375" style="30" customWidth="1"/>
    <col min="7938" max="7942" width="8.7109375" style="30"/>
    <col min="7943" max="7943" width="9.7109375" style="30" customWidth="1"/>
    <col min="7944" max="8192" width="8.7109375" style="30"/>
    <col min="8193" max="8193" width="2.7109375" style="30" customWidth="1"/>
    <col min="8194" max="8198" width="8.7109375" style="30"/>
    <col min="8199" max="8199" width="9.7109375" style="30" customWidth="1"/>
    <col min="8200" max="8448" width="8.7109375" style="30"/>
    <col min="8449" max="8449" width="2.7109375" style="30" customWidth="1"/>
    <col min="8450" max="8454" width="8.7109375" style="30"/>
    <col min="8455" max="8455" width="9.7109375" style="30" customWidth="1"/>
    <col min="8456" max="8704" width="8.7109375" style="30"/>
    <col min="8705" max="8705" width="2.7109375" style="30" customWidth="1"/>
    <col min="8706" max="8710" width="8.7109375" style="30"/>
    <col min="8711" max="8711" width="9.7109375" style="30" customWidth="1"/>
    <col min="8712" max="8960" width="8.7109375" style="30"/>
    <col min="8961" max="8961" width="2.7109375" style="30" customWidth="1"/>
    <col min="8962" max="8966" width="8.7109375" style="30"/>
    <col min="8967" max="8967" width="9.7109375" style="30" customWidth="1"/>
    <col min="8968" max="9216" width="8.7109375" style="30"/>
    <col min="9217" max="9217" width="2.7109375" style="30" customWidth="1"/>
    <col min="9218" max="9222" width="8.7109375" style="30"/>
    <col min="9223" max="9223" width="9.7109375" style="30" customWidth="1"/>
    <col min="9224" max="9472" width="8.7109375" style="30"/>
    <col min="9473" max="9473" width="2.7109375" style="30" customWidth="1"/>
    <col min="9474" max="9478" width="8.7109375" style="30"/>
    <col min="9479" max="9479" width="9.7109375" style="30" customWidth="1"/>
    <col min="9480" max="9728" width="8.7109375" style="30"/>
    <col min="9729" max="9729" width="2.7109375" style="30" customWidth="1"/>
    <col min="9730" max="9734" width="8.7109375" style="30"/>
    <col min="9735" max="9735" width="9.7109375" style="30" customWidth="1"/>
    <col min="9736" max="9984" width="8.7109375" style="30"/>
    <col min="9985" max="9985" width="2.7109375" style="30" customWidth="1"/>
    <col min="9986" max="9990" width="8.7109375" style="30"/>
    <col min="9991" max="9991" width="9.7109375" style="30" customWidth="1"/>
    <col min="9992" max="10240" width="8.7109375" style="30"/>
    <col min="10241" max="10241" width="2.7109375" style="30" customWidth="1"/>
    <col min="10242" max="10246" width="8.7109375" style="30"/>
    <col min="10247" max="10247" width="9.7109375" style="30" customWidth="1"/>
    <col min="10248" max="10496" width="8.7109375" style="30"/>
    <col min="10497" max="10497" width="2.7109375" style="30" customWidth="1"/>
    <col min="10498" max="10502" width="8.7109375" style="30"/>
    <col min="10503" max="10503" width="9.7109375" style="30" customWidth="1"/>
    <col min="10504" max="10752" width="8.7109375" style="30"/>
    <col min="10753" max="10753" width="2.7109375" style="30" customWidth="1"/>
    <col min="10754" max="10758" width="8.7109375" style="30"/>
    <col min="10759" max="10759" width="9.7109375" style="30" customWidth="1"/>
    <col min="10760" max="11008" width="8.7109375" style="30"/>
    <col min="11009" max="11009" width="2.7109375" style="30" customWidth="1"/>
    <col min="11010" max="11014" width="8.7109375" style="30"/>
    <col min="11015" max="11015" width="9.7109375" style="30" customWidth="1"/>
    <col min="11016" max="11264" width="8.7109375" style="30"/>
    <col min="11265" max="11265" width="2.7109375" style="30" customWidth="1"/>
    <col min="11266" max="11270" width="8.7109375" style="30"/>
    <col min="11271" max="11271" width="9.7109375" style="30" customWidth="1"/>
    <col min="11272" max="11520" width="8.7109375" style="30"/>
    <col min="11521" max="11521" width="2.7109375" style="30" customWidth="1"/>
    <col min="11522" max="11526" width="8.7109375" style="30"/>
    <col min="11527" max="11527" width="9.7109375" style="30" customWidth="1"/>
    <col min="11528" max="11776" width="8.7109375" style="30"/>
    <col min="11777" max="11777" width="2.7109375" style="30" customWidth="1"/>
    <col min="11778" max="11782" width="8.7109375" style="30"/>
    <col min="11783" max="11783" width="9.7109375" style="30" customWidth="1"/>
    <col min="11784" max="12032" width="8.7109375" style="30"/>
    <col min="12033" max="12033" width="2.7109375" style="30" customWidth="1"/>
    <col min="12034" max="12038" width="8.7109375" style="30"/>
    <col min="12039" max="12039" width="9.7109375" style="30" customWidth="1"/>
    <col min="12040" max="12288" width="8.7109375" style="30"/>
    <col min="12289" max="12289" width="2.7109375" style="30" customWidth="1"/>
    <col min="12290" max="12294" width="8.7109375" style="30"/>
    <col min="12295" max="12295" width="9.7109375" style="30" customWidth="1"/>
    <col min="12296" max="12544" width="8.7109375" style="30"/>
    <col min="12545" max="12545" width="2.7109375" style="30" customWidth="1"/>
    <col min="12546" max="12550" width="8.7109375" style="30"/>
    <col min="12551" max="12551" width="9.7109375" style="30" customWidth="1"/>
    <col min="12552" max="12800" width="8.7109375" style="30"/>
    <col min="12801" max="12801" width="2.7109375" style="30" customWidth="1"/>
    <col min="12802" max="12806" width="8.7109375" style="30"/>
    <col min="12807" max="12807" width="9.7109375" style="30" customWidth="1"/>
    <col min="12808" max="13056" width="8.7109375" style="30"/>
    <col min="13057" max="13057" width="2.7109375" style="30" customWidth="1"/>
    <col min="13058" max="13062" width="8.7109375" style="30"/>
    <col min="13063" max="13063" width="9.7109375" style="30" customWidth="1"/>
    <col min="13064" max="13312" width="8.7109375" style="30"/>
    <col min="13313" max="13313" width="2.7109375" style="30" customWidth="1"/>
    <col min="13314" max="13318" width="8.7109375" style="30"/>
    <col min="13319" max="13319" width="9.7109375" style="30" customWidth="1"/>
    <col min="13320" max="13568" width="8.7109375" style="30"/>
    <col min="13569" max="13569" width="2.7109375" style="30" customWidth="1"/>
    <col min="13570" max="13574" width="8.7109375" style="30"/>
    <col min="13575" max="13575" width="9.7109375" style="30" customWidth="1"/>
    <col min="13576" max="13824" width="8.7109375" style="30"/>
    <col min="13825" max="13825" width="2.7109375" style="30" customWidth="1"/>
    <col min="13826" max="13830" width="8.7109375" style="30"/>
    <col min="13831" max="13831" width="9.7109375" style="30" customWidth="1"/>
    <col min="13832" max="14080" width="8.7109375" style="30"/>
    <col min="14081" max="14081" width="2.7109375" style="30" customWidth="1"/>
    <col min="14082" max="14086" width="8.7109375" style="30"/>
    <col min="14087" max="14087" width="9.7109375" style="30" customWidth="1"/>
    <col min="14088" max="14336" width="8.7109375" style="30"/>
    <col min="14337" max="14337" width="2.7109375" style="30" customWidth="1"/>
    <col min="14338" max="14342" width="8.7109375" style="30"/>
    <col min="14343" max="14343" width="9.7109375" style="30" customWidth="1"/>
    <col min="14344" max="14592" width="8.7109375" style="30"/>
    <col min="14593" max="14593" width="2.7109375" style="30" customWidth="1"/>
    <col min="14594" max="14598" width="8.7109375" style="30"/>
    <col min="14599" max="14599" width="9.7109375" style="30" customWidth="1"/>
    <col min="14600" max="14848" width="8.7109375" style="30"/>
    <col min="14849" max="14849" width="2.7109375" style="30" customWidth="1"/>
    <col min="14850" max="14854" width="8.7109375" style="30"/>
    <col min="14855" max="14855" width="9.7109375" style="30" customWidth="1"/>
    <col min="14856" max="15104" width="8.7109375" style="30"/>
    <col min="15105" max="15105" width="2.7109375" style="30" customWidth="1"/>
    <col min="15106" max="15110" width="8.7109375" style="30"/>
    <col min="15111" max="15111" width="9.7109375" style="30" customWidth="1"/>
    <col min="15112" max="15360" width="8.7109375" style="30"/>
    <col min="15361" max="15361" width="2.7109375" style="30" customWidth="1"/>
    <col min="15362" max="15366" width="8.7109375" style="30"/>
    <col min="15367" max="15367" width="9.7109375" style="30" customWidth="1"/>
    <col min="15368" max="15616" width="8.7109375" style="30"/>
    <col min="15617" max="15617" width="2.7109375" style="30" customWidth="1"/>
    <col min="15618" max="15622" width="8.7109375" style="30"/>
    <col min="15623" max="15623" width="9.7109375" style="30" customWidth="1"/>
    <col min="15624" max="15872" width="8.7109375" style="30"/>
    <col min="15873" max="15873" width="2.7109375" style="30" customWidth="1"/>
    <col min="15874" max="15878" width="8.7109375" style="30"/>
    <col min="15879" max="15879" width="9.7109375" style="30" customWidth="1"/>
    <col min="15880" max="16128" width="8.7109375" style="30"/>
    <col min="16129" max="16129" width="2.7109375" style="30" customWidth="1"/>
    <col min="16130" max="16134" width="8.7109375" style="30"/>
    <col min="16135" max="16135" width="9.7109375" style="30" customWidth="1"/>
    <col min="16136" max="16384" width="8.7109375" style="30"/>
  </cols>
  <sheetData>
    <row r="1" spans="2:41">
      <c r="B1" s="76" t="s">
        <v>56</v>
      </c>
      <c r="C1" s="54"/>
      <c r="D1" s="54"/>
      <c r="E1" s="54"/>
      <c r="F1" s="44"/>
      <c r="G1" s="52"/>
      <c r="H1" s="52"/>
      <c r="I1" s="5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2:41" ht="18.75" customHeight="1" thickBot="1">
      <c r="B2" s="54"/>
      <c r="C2" s="54"/>
      <c r="D2" s="54"/>
      <c r="E2" s="54"/>
      <c r="F2" s="43"/>
      <c r="G2" s="77" t="s">
        <v>57</v>
      </c>
      <c r="H2" s="52"/>
      <c r="I2" s="5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2:41" ht="17" thickBot="1">
      <c r="B3" s="46" t="s">
        <v>58</v>
      </c>
      <c r="C3" s="54"/>
      <c r="D3" s="54"/>
      <c r="E3" s="47">
        <f>[2]MMs!E2</f>
        <v>1</v>
      </c>
      <c r="F3" s="43" t="str">
        <f>"per "&amp;units</f>
        <v>per hour</v>
      </c>
      <c r="G3" s="77" t="s">
        <v>59</v>
      </c>
      <c r="H3" s="52"/>
      <c r="I3" s="52"/>
      <c r="J3" s="42"/>
      <c r="K3" s="45"/>
      <c r="L3" s="45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</row>
    <row r="4" spans="2:41" ht="17" thickBot="1">
      <c r="B4" s="46" t="s">
        <v>60</v>
      </c>
      <c r="C4" s="54"/>
      <c r="D4" s="54"/>
      <c r="E4" s="47">
        <f>1/[2]MMs!E3</f>
        <v>0.5</v>
      </c>
      <c r="F4" s="43" t="str">
        <f>units&amp;"s"</f>
        <v>hours</v>
      </c>
      <c r="G4" s="69">
        <f>1/E4</f>
        <v>2</v>
      </c>
      <c r="H4" s="73" t="str">
        <f>"per "&amp;units</f>
        <v>per hour</v>
      </c>
      <c r="I4" s="5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</row>
    <row r="5" spans="2:41" ht="17" thickBot="1">
      <c r="B5" s="46" t="s">
        <v>61</v>
      </c>
      <c r="C5" s="54"/>
      <c r="D5" s="54"/>
      <c r="E5" s="47">
        <f>E4</f>
        <v>0.5</v>
      </c>
      <c r="F5" s="43" t="str">
        <f>units&amp;"s"</f>
        <v>hours</v>
      </c>
      <c r="G5" s="52"/>
      <c r="H5" s="52"/>
      <c r="I5" s="52"/>
      <c r="J5" s="42"/>
      <c r="K5" s="45"/>
      <c r="L5" s="45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</row>
    <row r="6" spans="2:41" ht="17" thickBot="1">
      <c r="B6" s="42" t="s">
        <v>62</v>
      </c>
      <c r="C6" s="42"/>
      <c r="D6" s="42"/>
      <c r="E6" s="55" t="s">
        <v>34</v>
      </c>
      <c r="F6" s="43"/>
      <c r="G6" s="52"/>
      <c r="H6" s="52"/>
      <c r="I6" s="5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</row>
    <row r="7" spans="2:41">
      <c r="B7" s="53" t="str">
        <f>IF(F9&lt;1,R19,R18)</f>
        <v xml:space="preserve"> </v>
      </c>
      <c r="C7" s="42"/>
      <c r="D7" s="42"/>
      <c r="E7" s="42"/>
      <c r="F7" s="43"/>
      <c r="G7" s="52"/>
      <c r="H7" s="52"/>
      <c r="I7" s="52"/>
      <c r="J7" s="42"/>
      <c r="K7" s="42"/>
      <c r="L7" s="45"/>
      <c r="M7" s="45"/>
      <c r="N7" s="45"/>
      <c r="O7" s="45"/>
      <c r="P7" s="45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2:41">
      <c r="B8" s="42"/>
      <c r="C8" s="42"/>
      <c r="D8" s="42"/>
      <c r="E8" s="42"/>
      <c r="F8" s="43"/>
      <c r="G8" s="52"/>
      <c r="H8" s="52"/>
      <c r="I8" s="52"/>
      <c r="J8" s="42"/>
      <c r="K8" s="42"/>
      <c r="L8" s="45"/>
      <c r="M8" s="45"/>
      <c r="N8" s="45"/>
      <c r="O8" s="45"/>
      <c r="P8" s="45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</row>
    <row r="9" spans="2:41">
      <c r="B9" s="45" t="s">
        <v>25</v>
      </c>
      <c r="C9" s="42"/>
      <c r="D9" s="42"/>
      <c r="E9" s="42"/>
      <c r="F9" s="56">
        <f>E3/G4</f>
        <v>0.5</v>
      </c>
      <c r="G9" s="52"/>
      <c r="H9" s="52"/>
      <c r="I9" s="52"/>
      <c r="J9" s="42"/>
      <c r="K9" s="42"/>
      <c r="L9" s="45"/>
      <c r="M9" s="45"/>
      <c r="N9" s="45"/>
      <c r="O9" s="45"/>
      <c r="P9" s="45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2:41">
      <c r="B10" s="45" t="s">
        <v>27</v>
      </c>
      <c r="C10" s="42"/>
      <c r="D10" s="42"/>
      <c r="E10" s="42"/>
      <c r="F10" s="58">
        <f>1-F9</f>
        <v>0.5</v>
      </c>
      <c r="G10" s="52"/>
      <c r="H10" s="52"/>
      <c r="I10" s="5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>
      <c r="B11" s="45" t="s">
        <v>28</v>
      </c>
      <c r="C11" s="42"/>
      <c r="D11" s="42"/>
      <c r="E11" s="42"/>
      <c r="F11" s="58">
        <f>(E3^2*E5^2+F9^2)/(2*(1-F9))</f>
        <v>0.5</v>
      </c>
      <c r="G11" s="52"/>
      <c r="H11" s="52"/>
      <c r="I11" s="5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>
      <c r="B12" s="45" t="s">
        <v>29</v>
      </c>
      <c r="C12" s="42"/>
      <c r="D12" s="42"/>
      <c r="E12" s="42"/>
      <c r="F12" s="58">
        <f>F11+F9</f>
        <v>1</v>
      </c>
      <c r="G12" s="52"/>
      <c r="H12" s="52"/>
      <c r="I12" s="5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>
      <c r="B13" s="45" t="s">
        <v>30</v>
      </c>
      <c r="C13" s="42"/>
      <c r="D13" s="42"/>
      <c r="E13" s="42"/>
      <c r="F13" s="58">
        <f>F11/E3</f>
        <v>0.5</v>
      </c>
      <c r="G13" s="73" t="str">
        <f>units&amp;"s"</f>
        <v>hours</v>
      </c>
      <c r="H13" s="52"/>
      <c r="I13" s="5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>
      <c r="B14" s="45" t="s">
        <v>31</v>
      </c>
      <c r="C14" s="42"/>
      <c r="D14" s="42"/>
      <c r="E14" s="42"/>
      <c r="F14" s="58">
        <f>F13+E4</f>
        <v>1</v>
      </c>
      <c r="G14" s="73" t="str">
        <f>units&amp;"s"</f>
        <v>hours</v>
      </c>
      <c r="H14" s="52"/>
      <c r="I14" s="5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>
      <c r="B15" s="43"/>
      <c r="C15" s="43"/>
      <c r="D15" s="43"/>
      <c r="E15" s="43"/>
      <c r="F15" s="43"/>
      <c r="G15" s="52"/>
      <c r="H15" s="52"/>
      <c r="I15" s="5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>
      <c r="B16" s="44"/>
      <c r="C16" s="43"/>
      <c r="D16" s="43"/>
      <c r="E16" s="43"/>
      <c r="F16" s="43"/>
      <c r="G16" s="52"/>
      <c r="H16" s="52"/>
      <c r="I16" s="5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2:41">
      <c r="B17" s="44"/>
      <c r="C17" s="43"/>
      <c r="D17" s="43"/>
      <c r="E17" s="43"/>
      <c r="F17" s="43"/>
      <c r="G17" s="52"/>
      <c r="H17" s="52"/>
      <c r="I17" s="5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2:41">
      <c r="B18" s="45"/>
      <c r="C18" s="42"/>
      <c r="D18" s="42"/>
      <c r="E18" s="42"/>
      <c r="F18" s="42"/>
      <c r="G18" s="45"/>
      <c r="H18" s="42"/>
      <c r="I18" s="42"/>
      <c r="J18" s="42"/>
      <c r="K18" s="45"/>
      <c r="L18" s="42"/>
      <c r="M18" s="42"/>
      <c r="N18" s="45"/>
      <c r="O18" s="42"/>
      <c r="P18" s="42"/>
      <c r="Q18" s="42"/>
      <c r="R18" s="45" t="s">
        <v>14</v>
      </c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2:41">
      <c r="B19" s="42"/>
      <c r="C19" s="45"/>
      <c r="D19" s="42"/>
      <c r="E19" s="42"/>
      <c r="F19" s="42"/>
      <c r="G19" s="45"/>
      <c r="H19" s="42"/>
      <c r="I19" s="42"/>
      <c r="J19" s="42"/>
      <c r="K19" s="45"/>
      <c r="L19" s="42"/>
      <c r="M19" s="42"/>
      <c r="N19" s="42"/>
      <c r="O19" s="42"/>
      <c r="P19" s="42"/>
      <c r="Q19" s="42"/>
      <c r="R19" s="45" t="s">
        <v>18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2:41">
      <c r="B20" s="42"/>
      <c r="C20" s="45"/>
      <c r="D20" s="42"/>
      <c r="E20" s="42"/>
      <c r="F20" s="42"/>
      <c r="G20" s="45"/>
      <c r="H20" s="42"/>
      <c r="I20" s="42"/>
      <c r="J20" s="42"/>
      <c r="K20" s="42"/>
      <c r="L20" s="42"/>
      <c r="M20" s="42"/>
      <c r="N20" s="42"/>
      <c r="O20" s="45"/>
      <c r="P20" s="42"/>
      <c r="Q20" s="49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2:41">
      <c r="B21" s="42"/>
      <c r="C21" s="45"/>
      <c r="D21" s="42"/>
      <c r="E21" s="42"/>
      <c r="F21" s="45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2:41">
      <c r="B22" s="42"/>
      <c r="C22" s="42"/>
      <c r="D22" s="42"/>
      <c r="E22" s="42"/>
      <c r="F22" s="42"/>
      <c r="G22" s="42"/>
      <c r="H22" s="42"/>
      <c r="I22" s="42"/>
      <c r="J22" s="42"/>
      <c r="K22" s="45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2:41">
      <c r="B23" s="45"/>
      <c r="C23" s="42"/>
      <c r="D23" s="42"/>
      <c r="E23" s="42"/>
      <c r="F23" s="67"/>
      <c r="G23" s="42"/>
      <c r="H23" s="42"/>
      <c r="I23" s="42"/>
      <c r="J23" s="42"/>
      <c r="K23" s="42"/>
      <c r="L23" s="42"/>
      <c r="M23" s="57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2:41">
      <c r="B24" s="45"/>
      <c r="C24" s="42"/>
      <c r="D24" s="42"/>
      <c r="E24" s="42"/>
      <c r="F24" s="63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2:41">
      <c r="B25" s="45"/>
      <c r="C25" s="42"/>
      <c r="D25" s="42"/>
      <c r="E25" s="42"/>
      <c r="F25" s="63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2:41">
      <c r="B26" s="45"/>
      <c r="C26" s="42"/>
      <c r="D26" s="42"/>
      <c r="E26" s="42"/>
      <c r="F26" s="63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2:41">
      <c r="B27" s="45"/>
      <c r="C27" s="42"/>
      <c r="D27" s="42"/>
      <c r="E27" s="42"/>
      <c r="F27" s="6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2:41">
      <c r="B28" s="45"/>
      <c r="C28" s="42"/>
      <c r="D28" s="42"/>
      <c r="E28" s="42"/>
      <c r="F28" s="6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2:41">
      <c r="B29" s="45"/>
      <c r="C29" s="42"/>
      <c r="D29" s="42"/>
      <c r="E29" s="42"/>
      <c r="F29" s="6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2:41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2:41"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2:41"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spans="2:41">
      <c r="I39" s="42"/>
      <c r="J39" s="42"/>
      <c r="K39" s="42"/>
      <c r="L39" s="42"/>
      <c r="M39" s="42"/>
      <c r="N39" s="42"/>
      <c r="O39" s="42"/>
      <c r="P39" s="42"/>
      <c r="Q39" s="42"/>
      <c r="R39" s="45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spans="2:41"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spans="2:41"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spans="2:41"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spans="2:41"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</row>
    <row r="44" spans="2:41"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</row>
    <row r="45" spans="2:41"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</row>
    <row r="46" spans="2:41"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</row>
    <row r="47" spans="2:41"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r="48" spans="2:41"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</row>
    <row r="49" spans="2:41"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2:41"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>
      <c r="B52" s="45"/>
      <c r="C52" s="42"/>
      <c r="D52" s="42"/>
      <c r="E52" s="42"/>
      <c r="F52" s="45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>
      <c r="B53" s="45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>
      <c r="B54" s="45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>
      <c r="B55" s="45"/>
      <c r="C55" s="42"/>
      <c r="D55" s="42"/>
      <c r="E55" s="42"/>
      <c r="F55" s="45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>
      <c r="B56" s="45"/>
      <c r="C56" s="42"/>
      <c r="D56" s="42"/>
      <c r="E56" s="42"/>
      <c r="F56" s="45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2:41">
      <c r="B57" s="45"/>
      <c r="C57" s="42"/>
      <c r="D57" s="42"/>
      <c r="E57" s="42"/>
      <c r="F57" s="67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2:41">
      <c r="B58" s="45"/>
      <c r="C58" s="42"/>
      <c r="D58" s="42"/>
      <c r="E58" s="42"/>
      <c r="F58" s="63"/>
      <c r="G58" s="42"/>
      <c r="H58" s="42"/>
      <c r="I58" s="42"/>
      <c r="J58" s="45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5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2:41">
      <c r="B59" s="45"/>
      <c r="C59" s="42"/>
      <c r="D59" s="42"/>
      <c r="E59" s="42"/>
      <c r="F59" s="6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5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2:41">
      <c r="B60" s="45"/>
      <c r="C60" s="42"/>
      <c r="D60" s="42"/>
      <c r="E60" s="42"/>
      <c r="F60" s="63"/>
      <c r="G60" s="42"/>
      <c r="H60" s="45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5"/>
      <c r="AG60" s="42"/>
      <c r="AH60" s="49"/>
      <c r="AI60" s="42"/>
      <c r="AJ60" s="42"/>
      <c r="AK60" s="42"/>
      <c r="AL60" s="42"/>
      <c r="AM60" s="45"/>
      <c r="AN60" s="42"/>
      <c r="AO60" s="45"/>
    </row>
    <row r="61" spans="2:41">
      <c r="B61" s="45"/>
      <c r="C61" s="42"/>
      <c r="D61" s="42"/>
      <c r="E61" s="42"/>
      <c r="F61" s="63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66"/>
      <c r="AI61" s="42"/>
      <c r="AJ61" s="42"/>
      <c r="AK61" s="42"/>
      <c r="AL61" s="42"/>
      <c r="AM61" s="42"/>
      <c r="AN61" s="42"/>
      <c r="AO61" s="42"/>
    </row>
    <row r="62" spans="2:41">
      <c r="B62" s="45"/>
      <c r="C62" s="42"/>
      <c r="D62" s="42"/>
      <c r="E62" s="42"/>
      <c r="F62" s="63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5"/>
      <c r="AC62" s="42"/>
      <c r="AD62" s="42"/>
      <c r="AE62" s="42"/>
      <c r="AF62" s="42"/>
      <c r="AG62" s="42"/>
      <c r="AH62" s="42"/>
      <c r="AI62" s="57"/>
      <c r="AJ62" s="57"/>
      <c r="AK62" s="42"/>
      <c r="AL62" s="42"/>
      <c r="AM62" s="42"/>
      <c r="AN62" s="42"/>
      <c r="AO62" s="42"/>
    </row>
    <row r="63" spans="2:41">
      <c r="B63" s="45"/>
      <c r="C63" s="42"/>
      <c r="D63" s="42"/>
      <c r="E63" s="42"/>
      <c r="F63" s="6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</row>
    <row r="64" spans="2:41">
      <c r="B64" s="45"/>
      <c r="C64" s="42"/>
      <c r="D64" s="42"/>
      <c r="E64" s="42"/>
      <c r="F64" s="63"/>
      <c r="G64" s="42"/>
      <c r="H64" s="45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spans="2:41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2:41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</row>
    <row r="67" spans="2:41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</row>
    <row r="68" spans="2:41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</row>
    <row r="69" spans="2:41">
      <c r="B69" s="42"/>
      <c r="C69" s="42"/>
      <c r="D69" s="42"/>
      <c r="E69" s="42"/>
      <c r="F69" s="42"/>
      <c r="G69" s="42"/>
      <c r="H69" s="42"/>
      <c r="I69" s="42"/>
      <c r="J69" s="45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</row>
    <row r="70" spans="2:41">
      <c r="B70" s="45"/>
      <c r="C70" s="42"/>
      <c r="D70" s="42"/>
      <c r="E70" s="42"/>
      <c r="F70" s="45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</row>
    <row r="71" spans="2:41">
      <c r="B71" s="45"/>
      <c r="C71" s="42"/>
      <c r="D71" s="42"/>
      <c r="E71" s="42"/>
      <c r="F71" s="45"/>
      <c r="G71" s="64"/>
      <c r="H71" s="45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</row>
    <row r="72" spans="2:41">
      <c r="B72" s="45"/>
      <c r="C72" s="42"/>
      <c r="D72" s="42"/>
      <c r="E72" s="42"/>
      <c r="F72" s="45"/>
      <c r="G72" s="42"/>
      <c r="H72" s="65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</row>
    <row r="73" spans="2:41">
      <c r="B73" s="45"/>
      <c r="C73" s="42"/>
      <c r="D73" s="42"/>
      <c r="E73" s="42"/>
      <c r="F73" s="45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</row>
    <row r="74" spans="2:41">
      <c r="B74" s="45"/>
      <c r="C74" s="42"/>
      <c r="D74" s="42"/>
      <c r="E74" s="42"/>
      <c r="F74" s="45"/>
      <c r="G74" s="42"/>
      <c r="H74" s="42"/>
      <c r="I74" s="42"/>
      <c r="J74" s="45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</row>
    <row r="75" spans="2:41">
      <c r="B75" s="45"/>
      <c r="C75" s="42"/>
      <c r="D75" s="42"/>
      <c r="E75" s="42"/>
      <c r="F75" s="67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</row>
    <row r="76" spans="2:41">
      <c r="B76" s="45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</row>
    <row r="77" spans="2:41">
      <c r="B77" s="45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</row>
    <row r="78" spans="2:41">
      <c r="B78" s="45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5"/>
      <c r="N78" s="42"/>
      <c r="O78" s="42"/>
      <c r="P78" s="45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</row>
    <row r="79" spans="2:41">
      <c r="B79" s="45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5"/>
      <c r="N79" s="42"/>
      <c r="O79" s="42"/>
      <c r="P79" s="42"/>
      <c r="Q79" s="42"/>
      <c r="R79" s="42"/>
      <c r="S79" s="42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</row>
    <row r="80" spans="2:41">
      <c r="B80" s="45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5"/>
      <c r="X80" s="42"/>
      <c r="Y80" s="49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</row>
    <row r="81" spans="2:41">
      <c r="B81" s="45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5"/>
      <c r="Q81" s="45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</row>
    <row r="82" spans="2:41">
      <c r="B82" s="42"/>
      <c r="C82" s="42"/>
      <c r="D82" s="42"/>
      <c r="E82" s="42"/>
      <c r="F82" s="42"/>
      <c r="G82" s="42"/>
      <c r="H82" s="42"/>
      <c r="I82" s="42"/>
      <c r="J82" s="42"/>
      <c r="K82" s="45"/>
      <c r="L82" s="42"/>
      <c r="M82" s="45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</row>
    <row r="83" spans="2:41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57"/>
      <c r="N83" s="42"/>
      <c r="O83" s="57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</row>
    <row r="84" spans="2:41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</row>
    <row r="85" spans="2:4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</row>
    <row r="86" spans="2:41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</row>
    <row r="87" spans="2:41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</row>
    <row r="88" spans="2:41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</row>
    <row r="89" spans="2:41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</row>
    <row r="90" spans="2:41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</row>
    <row r="91" spans="2:41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</row>
    <row r="92" spans="2:4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</row>
    <row r="93" spans="2:41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</row>
    <row r="94" spans="2:41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</row>
    <row r="95" spans="2:41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</row>
    <row r="96" spans="2:41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</row>
    <row r="97" spans="2:41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</row>
    <row r="98" spans="2:41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</row>
    <row r="99" spans="2:41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</row>
    <row r="100" spans="2:41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</row>
    <row r="101" spans="2:41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</row>
    <row r="102" spans="2:41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</row>
    <row r="103" spans="2:41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</row>
    <row r="104" spans="2:41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</row>
    <row r="105" spans="2:41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</row>
    <row r="106" spans="2:41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</row>
    <row r="107" spans="2:41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</row>
    <row r="108" spans="2:41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</row>
    <row r="109" spans="2:41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</row>
    <row r="110" spans="2:41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</row>
    <row r="111" spans="2:41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</row>
    <row r="112" spans="2:41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5"/>
      <c r="AC112" s="42"/>
      <c r="AD112" s="42"/>
      <c r="AE112" s="45"/>
      <c r="AF112" s="42"/>
      <c r="AG112" s="42"/>
      <c r="AH112" s="42"/>
      <c r="AI112" s="45"/>
      <c r="AJ112" s="42"/>
      <c r="AK112" s="42"/>
      <c r="AL112" s="42"/>
      <c r="AM112" s="42"/>
      <c r="AN112" s="42"/>
      <c r="AO112" s="42"/>
    </row>
    <row r="113" spans="2:41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5"/>
      <c r="AC113" s="42"/>
      <c r="AD113" s="42"/>
      <c r="AE113" s="42"/>
      <c r="AF113" s="42"/>
      <c r="AG113" s="42"/>
      <c r="AH113" s="42"/>
      <c r="AI113" s="45"/>
      <c r="AJ113" s="42"/>
      <c r="AK113" s="42"/>
      <c r="AL113" s="42"/>
      <c r="AM113" s="42"/>
      <c r="AN113" s="42"/>
      <c r="AO113" s="42"/>
    </row>
    <row r="114" spans="2:41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9"/>
      <c r="AI114" s="42"/>
      <c r="AJ114" s="42"/>
      <c r="AK114" s="42"/>
      <c r="AL114" s="42"/>
      <c r="AM114" s="42"/>
      <c r="AN114" s="42"/>
      <c r="AO114" s="42"/>
    </row>
    <row r="115" spans="2:41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</row>
    <row r="116" spans="2:41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5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</row>
    <row r="117" spans="2:41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57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</row>
    <row r="118" spans="2:41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</row>
    <row r="119" spans="2:41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</row>
    <row r="120" spans="2:41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</row>
    <row r="121" spans="2:41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</row>
    <row r="122" spans="2:41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</row>
    <row r="123" spans="2:41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</row>
    <row r="124" spans="2:4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</row>
    <row r="125" spans="2:41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</row>
    <row r="126" spans="2:41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</row>
    <row r="127" spans="2:41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</row>
    <row r="128" spans="2:41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</row>
    <row r="129" spans="2:41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</row>
    <row r="130" spans="2:41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</row>
    <row r="131" spans="2:41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</row>
    <row r="132" spans="2:41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</row>
    <row r="133" spans="2:41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</row>
    <row r="134" spans="2:41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</row>
    <row r="135" spans="2:41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</row>
    <row r="136" spans="2:41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</row>
    <row r="137" spans="2:41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</row>
    <row r="138" spans="2:41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</row>
    <row r="139" spans="2:41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</row>
    <row r="140" spans="2:41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</row>
    <row r="141" spans="2:41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</row>
    <row r="142" spans="2:41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</row>
    <row r="143" spans="2:41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</row>
    <row r="144" spans="2:41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</row>
    <row r="145" spans="2:41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</row>
    <row r="146" spans="2:41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</row>
    <row r="147" spans="2:41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</row>
    <row r="148" spans="2:41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</row>
    <row r="149" spans="2:41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</row>
    <row r="150" spans="2:41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</row>
    <row r="151" spans="2:41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</row>
    <row r="152" spans="2:41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</row>
    <row r="153" spans="2:41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</row>
    <row r="154" spans="2:41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</row>
    <row r="155" spans="2:41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</row>
    <row r="156" spans="2:41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</row>
    <row r="157" spans="2:41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</row>
    <row r="158" spans="2:41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</row>
    <row r="159" spans="2:41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</row>
    <row r="160" spans="2:41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</row>
    <row r="161" spans="2:41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</row>
    <row r="162" spans="2:41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</row>
    <row r="163" spans="2:41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</row>
    <row r="164" spans="2:41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</row>
    <row r="165" spans="2:41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</row>
    <row r="166" spans="2:41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</row>
    <row r="167" spans="2:41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</row>
    <row r="168" spans="2:41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</row>
    <row r="169" spans="2:41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</row>
    <row r="170" spans="2:41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</row>
    <row r="171" spans="2:41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</row>
    <row r="172" spans="2:41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</row>
    <row r="173" spans="2:41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</row>
    <row r="174" spans="2:41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</row>
    <row r="175" spans="2:41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</row>
    <row r="176" spans="2:41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</row>
    <row r="177" spans="2:41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</row>
    <row r="178" spans="2:41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</row>
    <row r="179" spans="2:41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</row>
    <row r="180" spans="2:41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</row>
    <row r="181" spans="2:41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</row>
    <row r="182" spans="2:41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</row>
    <row r="183" spans="2:41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</row>
    <row r="184" spans="2:41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</row>
    <row r="185" spans="2:41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</row>
    <row r="186" spans="2:41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</row>
    <row r="187" spans="2:41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</row>
  </sheetData>
  <sheetProtection sheet="1" objects="1" scenarios="1"/>
  <printOptions gridLines="1" gridLinesSet="0"/>
  <pageMargins left="0.75" right="0.75" top="1" bottom="1" header="0.5" footer="0.5"/>
  <pageSetup orientation="portrait" horizontalDpi="4294967292" verticalDpi="0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6B72-655F-D447-82F2-E461E752EA37}">
  <dimension ref="B1:AO187"/>
  <sheetViews>
    <sheetView zoomScaleNormal="100" zoomScalePageLayoutView="125" workbookViewId="0">
      <selection activeCell="I18" sqref="I18"/>
    </sheetView>
  </sheetViews>
  <sheetFormatPr baseColWidth="10" defaultColWidth="8.7109375" defaultRowHeight="16"/>
  <cols>
    <col min="1" max="1" width="4.42578125" style="30" customWidth="1"/>
    <col min="2" max="2" width="10.85546875" style="30" customWidth="1"/>
    <col min="3" max="3" width="8.7109375" style="30" customWidth="1"/>
    <col min="4" max="4" width="12" style="30" bestFit="1" customWidth="1"/>
    <col min="5" max="5" width="8.7109375" style="30" customWidth="1"/>
    <col min="6" max="6" width="10.140625" style="30" customWidth="1"/>
    <col min="7" max="7" width="12.28515625" style="30" customWidth="1"/>
    <col min="8" max="8" width="11.42578125" style="30" customWidth="1"/>
    <col min="9" max="1999" width="8.7109375" style="30"/>
    <col min="2000" max="2000" width="2.28515625" style="30" customWidth="1"/>
    <col min="2001" max="16384" width="8.7109375" style="30"/>
  </cols>
  <sheetData>
    <row r="1" spans="2:41" ht="17" thickBot="1">
      <c r="B1" s="41" t="s">
        <v>11</v>
      </c>
      <c r="C1" s="42"/>
      <c r="D1" s="42"/>
      <c r="E1" s="42"/>
      <c r="F1" s="43"/>
      <c r="G1" s="44"/>
      <c r="H1" s="43"/>
      <c r="I1" s="43"/>
      <c r="J1" s="43"/>
      <c r="K1" s="45" t="s">
        <v>12</v>
      </c>
      <c r="L1" s="42">
        <f>E2/E3</f>
        <v>0.5</v>
      </c>
      <c r="M1" s="42"/>
      <c r="N1" s="45" t="s">
        <v>13</v>
      </c>
      <c r="O1" s="42">
        <f>E4-1</f>
        <v>0</v>
      </c>
      <c r="P1" s="42"/>
      <c r="Q1" s="42"/>
      <c r="R1" s="45" t="s">
        <v>14</v>
      </c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2:41" ht="17" thickBot="1">
      <c r="B2" s="42"/>
      <c r="C2" s="46" t="s">
        <v>15</v>
      </c>
      <c r="D2" s="42"/>
      <c r="E2" s="47">
        <v>1</v>
      </c>
      <c r="F2" s="43" t="str">
        <f>"per "&amp;units</f>
        <v>per hour</v>
      </c>
      <c r="G2" s="48" t="s">
        <v>16</v>
      </c>
      <c r="H2" s="43"/>
      <c r="I2" s="43"/>
      <c r="J2" s="43"/>
      <c r="K2" s="45" t="s">
        <v>17</v>
      </c>
      <c r="L2" s="42">
        <f>L1/E4</f>
        <v>0.5</v>
      </c>
      <c r="M2" s="42"/>
      <c r="N2" s="42"/>
      <c r="O2" s="42"/>
      <c r="P2" s="42"/>
      <c r="Q2" s="42"/>
      <c r="R2" s="45" t="s">
        <v>18</v>
      </c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2:41" ht="17" thickBot="1">
      <c r="B3" s="42"/>
      <c r="C3" s="46" t="s">
        <v>19</v>
      </c>
      <c r="D3" s="42"/>
      <c r="E3" s="47">
        <v>2</v>
      </c>
      <c r="F3" s="43" t="str">
        <f>"per "&amp;units</f>
        <v>per hour</v>
      </c>
      <c r="G3" s="48" t="s">
        <v>20</v>
      </c>
      <c r="H3" s="43"/>
      <c r="I3" s="43"/>
      <c r="J3" s="43"/>
      <c r="K3" s="42"/>
      <c r="L3" s="42">
        <f>(L1^E4)/(Q3*(1-L2))</f>
        <v>1</v>
      </c>
      <c r="M3" s="42"/>
      <c r="N3" s="42"/>
      <c r="O3" s="45" t="s">
        <v>21</v>
      </c>
      <c r="P3" s="42"/>
      <c r="Q3" s="49">
        <f>P54</f>
        <v>1</v>
      </c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</row>
    <row r="4" spans="2:41" ht="17" thickBot="1">
      <c r="B4" s="42"/>
      <c r="C4" s="46" t="s">
        <v>22</v>
      </c>
      <c r="D4" s="42"/>
      <c r="E4" s="50">
        <v>1</v>
      </c>
      <c r="F4" s="51" t="s">
        <v>23</v>
      </c>
      <c r="G4" s="52"/>
      <c r="H4" s="52"/>
      <c r="I4" s="52"/>
      <c r="J4" s="5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</row>
    <row r="5" spans="2:41" ht="17" thickBot="1">
      <c r="B5" s="53" t="str">
        <f>IF(F6&lt;1,R2,R1)</f>
        <v xml:space="preserve"> </v>
      </c>
      <c r="C5" s="54" t="s">
        <v>35</v>
      </c>
      <c r="D5" s="42"/>
      <c r="E5" s="55" t="s">
        <v>34</v>
      </c>
      <c r="F5" s="43"/>
      <c r="G5" s="52"/>
      <c r="H5" s="52"/>
      <c r="I5" s="52"/>
      <c r="J5" s="52"/>
      <c r="K5" s="45" t="s">
        <v>24</v>
      </c>
      <c r="L5" s="42">
        <f>1/(SUM(L7:L27)+L3)</f>
        <v>0.5</v>
      </c>
      <c r="M5" s="42"/>
      <c r="N5" s="42">
        <f>1-SUM(N7:N47)</f>
        <v>0.5</v>
      </c>
      <c r="O5" s="42">
        <f>E4</f>
        <v>1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</row>
    <row r="6" spans="2:41">
      <c r="B6" s="45" t="s">
        <v>25</v>
      </c>
      <c r="C6" s="42"/>
      <c r="D6" s="42"/>
      <c r="E6" s="42"/>
      <c r="F6" s="56">
        <f>E2/(E3*E4)</f>
        <v>0.5</v>
      </c>
      <c r="G6" s="52"/>
      <c r="H6" s="52"/>
      <c r="I6" s="52"/>
      <c r="J6" s="52"/>
      <c r="K6" s="42"/>
      <c r="L6" s="42"/>
      <c r="M6" s="57" t="s">
        <v>26</v>
      </c>
      <c r="N6" s="42"/>
      <c r="O6" s="42">
        <f>IF(+O5&lt;=1,1,+O5-1)</f>
        <v>1</v>
      </c>
      <c r="P6" s="42">
        <f>IF(O5=0,1,+O6*O5)</f>
        <v>1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</row>
    <row r="7" spans="2:41">
      <c r="B7" s="45" t="s">
        <v>27</v>
      </c>
      <c r="C7" s="42"/>
      <c r="D7" s="42"/>
      <c r="E7" s="42"/>
      <c r="F7" s="58">
        <f>L5</f>
        <v>0.5</v>
      </c>
      <c r="G7" s="52"/>
      <c r="H7" s="52"/>
      <c r="I7" s="52"/>
      <c r="J7" s="52"/>
      <c r="K7" s="42">
        <v>0</v>
      </c>
      <c r="L7" s="42">
        <v>1</v>
      </c>
      <c r="M7" s="42">
        <f>L5</f>
        <v>0.5</v>
      </c>
      <c r="N7" s="42">
        <f t="shared" ref="N7:N47" si="0">IF(K7&lt;$E$4,M7,0)</f>
        <v>0.5</v>
      </c>
      <c r="O7" s="42">
        <f t="shared" ref="O7:O54" si="1">IF(+O6=1,1,+O6-1)</f>
        <v>1</v>
      </c>
      <c r="P7" s="42">
        <f t="shared" ref="P7:P54" si="2">P6*O7</f>
        <v>1</v>
      </c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</row>
    <row r="8" spans="2:41">
      <c r="B8" s="45" t="s">
        <v>28</v>
      </c>
      <c r="C8" s="42"/>
      <c r="D8" s="42"/>
      <c r="E8" s="42"/>
      <c r="F8" s="58">
        <f>F7*(L1^(E4+1))/((Q3/E4)*(E4-L1)^2)</f>
        <v>0.5</v>
      </c>
      <c r="G8" s="52"/>
      <c r="H8" s="52"/>
      <c r="I8" s="52"/>
      <c r="J8" s="52"/>
      <c r="K8" s="42">
        <v>1</v>
      </c>
      <c r="L8" s="42">
        <f>IF(K8&gt;$O$1,0,+L1)</f>
        <v>0</v>
      </c>
      <c r="M8" s="42">
        <f t="shared" ref="M8:M47" si="3">IF(K8&gt;$E$4,+$L$1*M7/$E$4,+$L$1*M7/K8)</f>
        <v>0.25</v>
      </c>
      <c r="N8" s="42">
        <f t="shared" si="0"/>
        <v>0</v>
      </c>
      <c r="O8" s="42">
        <f t="shared" si="1"/>
        <v>1</v>
      </c>
      <c r="P8" s="42">
        <f t="shared" si="2"/>
        <v>1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</row>
    <row r="9" spans="2:41">
      <c r="B9" s="45" t="s">
        <v>29</v>
      </c>
      <c r="C9" s="42"/>
      <c r="D9" s="42"/>
      <c r="E9" s="42"/>
      <c r="F9" s="58">
        <f>F8+F6*E4</f>
        <v>1</v>
      </c>
      <c r="G9" s="52"/>
      <c r="H9" s="52"/>
      <c r="I9" s="52"/>
      <c r="J9" s="52"/>
      <c r="K9" s="42">
        <v>2</v>
      </c>
      <c r="L9" s="42">
        <f t="shared" ref="L9:L27" si="4">IF(K9&gt;$O$1,0,+L8*$L$1/K9)</f>
        <v>0</v>
      </c>
      <c r="M9" s="42">
        <f t="shared" si="3"/>
        <v>0.125</v>
      </c>
      <c r="N9" s="42">
        <f t="shared" si="0"/>
        <v>0</v>
      </c>
      <c r="O9" s="42">
        <f t="shared" si="1"/>
        <v>1</v>
      </c>
      <c r="P9" s="42">
        <f t="shared" si="2"/>
        <v>1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spans="2:41">
      <c r="B10" s="45" t="s">
        <v>30</v>
      </c>
      <c r="C10" s="42"/>
      <c r="D10" s="42"/>
      <c r="E10" s="42"/>
      <c r="F10" s="58">
        <f>F8/E2</f>
        <v>0.5</v>
      </c>
      <c r="G10" s="52" t="str">
        <f>units&amp;"s"</f>
        <v>hours</v>
      </c>
      <c r="H10" s="59">
        <f>F10*60</f>
        <v>30</v>
      </c>
      <c r="I10" s="52"/>
      <c r="J10" s="52"/>
      <c r="K10" s="42">
        <v>3</v>
      </c>
      <c r="L10" s="42">
        <f t="shared" si="4"/>
        <v>0</v>
      </c>
      <c r="M10" s="42">
        <f t="shared" si="3"/>
        <v>6.25E-2</v>
      </c>
      <c r="N10" s="42">
        <f t="shared" si="0"/>
        <v>0</v>
      </c>
      <c r="O10" s="42">
        <f t="shared" si="1"/>
        <v>1</v>
      </c>
      <c r="P10" s="42">
        <f t="shared" si="2"/>
        <v>1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>
      <c r="B11" s="45" t="s">
        <v>31</v>
      </c>
      <c r="C11" s="42"/>
      <c r="D11" s="42"/>
      <c r="E11" s="42"/>
      <c r="F11" s="58">
        <f>F10+1/E3</f>
        <v>1</v>
      </c>
      <c r="G11" s="52" t="str">
        <f>units&amp;"s"</f>
        <v>hours</v>
      </c>
      <c r="H11" s="59">
        <f>F11*60</f>
        <v>60</v>
      </c>
      <c r="I11" s="52"/>
      <c r="J11" s="52"/>
      <c r="K11" s="42">
        <v>4</v>
      </c>
      <c r="L11" s="42">
        <f t="shared" si="4"/>
        <v>0</v>
      </c>
      <c r="M11" s="42">
        <f t="shared" si="3"/>
        <v>3.125E-2</v>
      </c>
      <c r="N11" s="42">
        <f t="shared" si="0"/>
        <v>0</v>
      </c>
      <c r="O11" s="42">
        <f t="shared" si="1"/>
        <v>1</v>
      </c>
      <c r="P11" s="42">
        <f t="shared" si="2"/>
        <v>1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>
      <c r="B12" s="45" t="s">
        <v>32</v>
      </c>
      <c r="C12" s="42"/>
      <c r="D12" s="42"/>
      <c r="E12" s="42"/>
      <c r="F12" s="58">
        <f>N5</f>
        <v>0.5</v>
      </c>
      <c r="G12" s="52"/>
      <c r="H12" s="52"/>
      <c r="I12" s="52"/>
      <c r="J12" s="52"/>
      <c r="K12" s="42">
        <v>5</v>
      </c>
      <c r="L12" s="42">
        <f t="shared" si="4"/>
        <v>0</v>
      </c>
      <c r="M12" s="42">
        <f t="shared" si="3"/>
        <v>1.5625E-2</v>
      </c>
      <c r="N12" s="42">
        <f t="shared" si="0"/>
        <v>0</v>
      </c>
      <c r="O12" s="42">
        <f t="shared" si="1"/>
        <v>1</v>
      </c>
      <c r="P12" s="42">
        <f t="shared" si="2"/>
        <v>1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>
      <c r="B13" s="42"/>
      <c r="C13" s="42"/>
      <c r="D13" s="42"/>
      <c r="E13" s="42"/>
      <c r="F13" s="42"/>
      <c r="G13" s="52"/>
      <c r="H13" s="52"/>
      <c r="I13" s="52"/>
      <c r="J13" s="52"/>
      <c r="K13" s="42">
        <v>6</v>
      </c>
      <c r="L13" s="42">
        <f t="shared" si="4"/>
        <v>0</v>
      </c>
      <c r="M13" s="42">
        <f t="shared" si="3"/>
        <v>7.8125E-3</v>
      </c>
      <c r="N13" s="42">
        <f t="shared" si="0"/>
        <v>0</v>
      </c>
      <c r="O13" s="42">
        <f t="shared" si="1"/>
        <v>1</v>
      </c>
      <c r="P13" s="42">
        <f t="shared" si="2"/>
        <v>1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>
      <c r="B14" s="42"/>
      <c r="C14" s="42"/>
      <c r="D14" s="42"/>
      <c r="E14" s="42"/>
      <c r="F14" s="42"/>
      <c r="G14" s="52"/>
      <c r="H14" s="52"/>
      <c r="I14" s="52"/>
      <c r="J14" s="52"/>
      <c r="K14" s="42">
        <v>7</v>
      </c>
      <c r="L14" s="42">
        <f t="shared" si="4"/>
        <v>0</v>
      </c>
      <c r="M14" s="42">
        <f t="shared" si="3"/>
        <v>3.90625E-3</v>
      </c>
      <c r="N14" s="42">
        <f t="shared" si="0"/>
        <v>0</v>
      </c>
      <c r="O14" s="42">
        <f t="shared" si="1"/>
        <v>1</v>
      </c>
      <c r="P14" s="42">
        <f t="shared" si="2"/>
        <v>1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>
      <c r="B15" s="42"/>
      <c r="C15" s="42"/>
      <c r="D15" s="42"/>
      <c r="E15" s="42"/>
      <c r="F15" s="42"/>
      <c r="G15" s="52"/>
      <c r="H15" s="52"/>
      <c r="I15" s="52"/>
      <c r="J15" s="52"/>
      <c r="K15" s="42">
        <v>8</v>
      </c>
      <c r="L15" s="42">
        <f t="shared" si="4"/>
        <v>0</v>
      </c>
      <c r="M15" s="42">
        <f t="shared" si="3"/>
        <v>1.953125E-3</v>
      </c>
      <c r="N15" s="42">
        <f t="shared" si="0"/>
        <v>0</v>
      </c>
      <c r="O15" s="42">
        <f t="shared" si="1"/>
        <v>1</v>
      </c>
      <c r="P15" s="42">
        <f t="shared" si="2"/>
        <v>1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>
      <c r="B16" s="42"/>
      <c r="C16" s="42"/>
      <c r="D16" s="42"/>
      <c r="E16" s="42"/>
      <c r="F16" s="42"/>
      <c r="G16" s="52"/>
      <c r="H16" s="52"/>
      <c r="I16" s="52"/>
      <c r="J16" s="52"/>
      <c r="K16" s="42">
        <v>9</v>
      </c>
      <c r="L16" s="42">
        <f t="shared" si="4"/>
        <v>0</v>
      </c>
      <c r="M16" s="42">
        <f t="shared" si="3"/>
        <v>9.765625E-4</v>
      </c>
      <c r="N16" s="42">
        <f t="shared" si="0"/>
        <v>0</v>
      </c>
      <c r="O16" s="42">
        <f t="shared" si="1"/>
        <v>1</v>
      </c>
      <c r="P16" s="42">
        <f t="shared" si="2"/>
        <v>1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2:41">
      <c r="B17" s="42"/>
      <c r="C17" s="42"/>
      <c r="D17" s="42"/>
      <c r="E17" s="42"/>
      <c r="F17" s="42"/>
      <c r="G17" s="52"/>
      <c r="H17" s="52"/>
      <c r="I17" s="52"/>
      <c r="J17" s="52"/>
      <c r="K17" s="42">
        <v>10</v>
      </c>
      <c r="L17" s="42">
        <f t="shared" si="4"/>
        <v>0</v>
      </c>
      <c r="M17" s="42">
        <f t="shared" si="3"/>
        <v>4.8828125E-4</v>
      </c>
      <c r="N17" s="42">
        <f t="shared" si="0"/>
        <v>0</v>
      </c>
      <c r="O17" s="42">
        <f t="shared" si="1"/>
        <v>1</v>
      </c>
      <c r="P17" s="42">
        <f t="shared" si="2"/>
        <v>1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2:41">
      <c r="B18" s="43"/>
      <c r="C18" s="43"/>
      <c r="D18" s="43"/>
      <c r="E18" s="43"/>
      <c r="F18" s="43"/>
      <c r="G18" s="52"/>
      <c r="H18" s="52"/>
      <c r="I18" s="52"/>
      <c r="J18" s="52"/>
      <c r="K18" s="42">
        <v>11</v>
      </c>
      <c r="L18" s="42">
        <f t="shared" si="4"/>
        <v>0</v>
      </c>
      <c r="M18" s="42">
        <f t="shared" si="3"/>
        <v>2.44140625E-4</v>
      </c>
      <c r="N18" s="42">
        <f t="shared" si="0"/>
        <v>0</v>
      </c>
      <c r="O18" s="42">
        <f t="shared" si="1"/>
        <v>1</v>
      </c>
      <c r="P18" s="42">
        <f t="shared" si="2"/>
        <v>1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2:41">
      <c r="B19" s="44"/>
      <c r="C19" s="43"/>
      <c r="D19" s="43"/>
      <c r="E19" s="43"/>
      <c r="F19" s="44"/>
      <c r="G19" s="52"/>
      <c r="H19" s="52"/>
      <c r="I19" s="52"/>
      <c r="J19" s="52"/>
      <c r="K19" s="42">
        <v>12</v>
      </c>
      <c r="L19" s="42">
        <f t="shared" si="4"/>
        <v>0</v>
      </c>
      <c r="M19" s="42">
        <f t="shared" si="3"/>
        <v>1.220703125E-4</v>
      </c>
      <c r="N19" s="42">
        <f t="shared" si="0"/>
        <v>0</v>
      </c>
      <c r="O19" s="42">
        <f t="shared" si="1"/>
        <v>1</v>
      </c>
      <c r="P19" s="42">
        <f t="shared" si="2"/>
        <v>1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2:41">
      <c r="B20" s="34" t="s">
        <v>36</v>
      </c>
      <c r="C20" s="34" t="s">
        <v>37</v>
      </c>
      <c r="D20" s="34" t="s">
        <v>42</v>
      </c>
      <c r="E20" s="34" t="s">
        <v>43</v>
      </c>
      <c r="I20" s="42"/>
      <c r="J20" s="42"/>
      <c r="K20" s="42">
        <v>13</v>
      </c>
      <c r="L20" s="42">
        <f t="shared" si="4"/>
        <v>0</v>
      </c>
      <c r="M20" s="42">
        <f t="shared" si="3"/>
        <v>6.103515625E-5</v>
      </c>
      <c r="N20" s="42">
        <f t="shared" si="0"/>
        <v>0</v>
      </c>
      <c r="O20" s="42">
        <f t="shared" si="1"/>
        <v>1</v>
      </c>
      <c r="P20" s="42">
        <f t="shared" si="2"/>
        <v>1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2:41">
      <c r="B21" s="39"/>
      <c r="C21" s="35"/>
      <c r="D21" s="36"/>
      <c r="E21" s="36"/>
      <c r="I21" s="42"/>
      <c r="J21" s="42"/>
      <c r="K21" s="42">
        <v>14</v>
      </c>
      <c r="L21" s="42">
        <f t="shared" si="4"/>
        <v>0</v>
      </c>
      <c r="M21" s="42">
        <f t="shared" si="3"/>
        <v>3.0517578125E-5</v>
      </c>
      <c r="N21" s="42">
        <f t="shared" si="0"/>
        <v>0</v>
      </c>
      <c r="O21" s="42">
        <f t="shared" si="1"/>
        <v>1</v>
      </c>
      <c r="P21" s="42">
        <f t="shared" si="2"/>
        <v>1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2:41">
      <c r="E22" s="60"/>
      <c r="F22" s="60"/>
      <c r="G22" s="60"/>
      <c r="H22" s="42"/>
      <c r="I22" s="42"/>
      <c r="J22" s="42"/>
      <c r="K22" s="42">
        <v>15</v>
      </c>
      <c r="L22" s="42">
        <f t="shared" si="4"/>
        <v>0</v>
      </c>
      <c r="M22" s="42">
        <f t="shared" si="3"/>
        <v>1.52587890625E-5</v>
      </c>
      <c r="N22" s="42">
        <f t="shared" si="0"/>
        <v>0</v>
      </c>
      <c r="O22" s="42">
        <f t="shared" si="1"/>
        <v>1</v>
      </c>
      <c r="P22" s="42">
        <f t="shared" si="2"/>
        <v>1</v>
      </c>
      <c r="Q22" s="42"/>
      <c r="R22" s="45" t="s">
        <v>18</v>
      </c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2:41">
      <c r="B23" s="32" t="s">
        <v>33</v>
      </c>
      <c r="C23" s="33" t="s">
        <v>41</v>
      </c>
      <c r="D23" s="33" t="s">
        <v>37</v>
      </c>
      <c r="E23" s="33" t="s">
        <v>38</v>
      </c>
      <c r="F23" s="33" t="s">
        <v>39</v>
      </c>
      <c r="G23" s="33" t="s">
        <v>36</v>
      </c>
      <c r="H23" s="33" t="s">
        <v>40</v>
      </c>
      <c r="I23" s="42"/>
      <c r="J23" s="42"/>
      <c r="K23" s="42">
        <v>16</v>
      </c>
      <c r="L23" s="42">
        <f t="shared" si="4"/>
        <v>0</v>
      </c>
      <c r="M23" s="42">
        <f t="shared" si="3"/>
        <v>7.62939453125E-6</v>
      </c>
      <c r="N23" s="42">
        <f t="shared" si="0"/>
        <v>0</v>
      </c>
      <c r="O23" s="42">
        <f t="shared" si="1"/>
        <v>1</v>
      </c>
      <c r="P23" s="42">
        <f t="shared" si="2"/>
        <v>1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2:41">
      <c r="B24" s="61"/>
      <c r="C24" s="37"/>
      <c r="D24" s="40"/>
      <c r="E24" s="38"/>
      <c r="F24" s="38"/>
      <c r="G24" s="40"/>
      <c r="H24" s="40"/>
      <c r="I24" s="42"/>
      <c r="J24" s="42"/>
      <c r="K24" s="42">
        <v>17</v>
      </c>
      <c r="L24" s="42">
        <f t="shared" si="4"/>
        <v>0</v>
      </c>
      <c r="M24" s="42">
        <f t="shared" si="3"/>
        <v>3.814697265625E-6</v>
      </c>
      <c r="N24" s="42">
        <f t="shared" si="0"/>
        <v>0</v>
      </c>
      <c r="O24" s="42">
        <f t="shared" si="1"/>
        <v>1</v>
      </c>
      <c r="P24" s="42">
        <f t="shared" si="2"/>
        <v>1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2:41">
      <c r="G25" s="60"/>
      <c r="H25" s="42"/>
      <c r="I25" s="42"/>
      <c r="J25" s="42"/>
      <c r="K25" s="42">
        <v>18</v>
      </c>
      <c r="L25" s="42">
        <f t="shared" si="4"/>
        <v>0</v>
      </c>
      <c r="M25" s="42">
        <f t="shared" si="3"/>
        <v>1.9073486328125E-6</v>
      </c>
      <c r="N25" s="42">
        <f t="shared" si="0"/>
        <v>0</v>
      </c>
      <c r="O25" s="42">
        <f t="shared" si="1"/>
        <v>1</v>
      </c>
      <c r="P25" s="42">
        <f t="shared" si="2"/>
        <v>1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2:41">
      <c r="B26" s="46"/>
      <c r="C26" s="62"/>
      <c r="D26" s="62"/>
      <c r="E26" s="62"/>
      <c r="F26" s="62"/>
      <c r="G26" s="42"/>
      <c r="H26" s="42"/>
      <c r="I26" s="42"/>
      <c r="J26" s="42"/>
      <c r="K26" s="42">
        <v>19</v>
      </c>
      <c r="L26" s="42">
        <f t="shared" si="4"/>
        <v>0</v>
      </c>
      <c r="M26" s="42">
        <f t="shared" si="3"/>
        <v>9.5367431640625E-7</v>
      </c>
      <c r="N26" s="42">
        <f t="shared" si="0"/>
        <v>0</v>
      </c>
      <c r="O26" s="42">
        <f t="shared" si="1"/>
        <v>1</v>
      </c>
      <c r="P26" s="42">
        <f t="shared" si="2"/>
        <v>1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2:41">
      <c r="B27" s="81"/>
      <c r="C27" s="81"/>
      <c r="D27" s="81"/>
      <c r="E27" s="81"/>
      <c r="F27" s="81"/>
      <c r="G27" s="81"/>
      <c r="H27" s="82"/>
      <c r="I27" s="78"/>
      <c r="J27" s="78"/>
      <c r="K27" s="42">
        <v>20</v>
      </c>
      <c r="L27" s="42">
        <f t="shared" si="4"/>
        <v>0</v>
      </c>
      <c r="M27" s="42">
        <f t="shared" si="3"/>
        <v>4.76837158203125E-7</v>
      </c>
      <c r="N27" s="42">
        <f t="shared" si="0"/>
        <v>0</v>
      </c>
      <c r="O27" s="42">
        <f t="shared" si="1"/>
        <v>1</v>
      </c>
      <c r="P27" s="42">
        <f t="shared" si="2"/>
        <v>1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2:41">
      <c r="B28" s="81"/>
      <c r="C28" s="81"/>
      <c r="D28" s="81"/>
      <c r="E28" s="81"/>
      <c r="F28" s="83"/>
      <c r="G28" s="81"/>
      <c r="H28" s="82"/>
      <c r="I28" s="78"/>
      <c r="J28" s="78"/>
      <c r="K28" s="42">
        <v>21</v>
      </c>
      <c r="L28" s="42"/>
      <c r="M28" s="42">
        <f t="shared" si="3"/>
        <v>2.384185791015625E-7</v>
      </c>
      <c r="N28" s="42">
        <f t="shared" si="0"/>
        <v>0</v>
      </c>
      <c r="O28" s="42">
        <f t="shared" si="1"/>
        <v>1</v>
      </c>
      <c r="P28" s="42">
        <f t="shared" si="2"/>
        <v>1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2:41">
      <c r="B29" s="84"/>
      <c r="C29" s="84"/>
      <c r="D29" s="84"/>
      <c r="E29" s="84"/>
      <c r="F29" s="85"/>
      <c r="G29" s="86"/>
      <c r="H29" s="87"/>
      <c r="I29" s="78"/>
      <c r="J29" s="78"/>
      <c r="K29" s="42">
        <v>22</v>
      </c>
      <c r="L29" s="42"/>
      <c r="M29" s="42">
        <f t="shared" si="3"/>
        <v>1.1920928955078125E-7</v>
      </c>
      <c r="N29" s="42">
        <f t="shared" si="0"/>
        <v>0</v>
      </c>
      <c r="O29" s="42">
        <f t="shared" si="1"/>
        <v>1</v>
      </c>
      <c r="P29" s="42">
        <f t="shared" si="2"/>
        <v>1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2:41">
      <c r="B30" s="84"/>
      <c r="C30" s="84"/>
      <c r="D30" s="84"/>
      <c r="E30" s="84"/>
      <c r="F30" s="85"/>
      <c r="G30" s="84"/>
      <c r="H30" s="88"/>
      <c r="I30" s="80"/>
      <c r="J30" s="78"/>
      <c r="K30" s="42">
        <v>23</v>
      </c>
      <c r="L30" s="42"/>
      <c r="M30" s="42">
        <f t="shared" si="3"/>
        <v>5.9604644775390625E-8</v>
      </c>
      <c r="N30" s="42">
        <f t="shared" si="0"/>
        <v>0</v>
      </c>
      <c r="O30" s="42">
        <f t="shared" si="1"/>
        <v>1</v>
      </c>
      <c r="P30" s="42">
        <f t="shared" si="2"/>
        <v>1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>
      <c r="B31" s="86"/>
      <c r="C31" s="86"/>
      <c r="D31" s="86"/>
      <c r="E31" s="86"/>
      <c r="F31" s="89"/>
      <c r="G31" s="86"/>
      <c r="H31" s="87"/>
      <c r="I31" s="78"/>
      <c r="J31" s="78"/>
      <c r="K31" s="42">
        <v>24</v>
      </c>
      <c r="L31" s="42"/>
      <c r="M31" s="42">
        <f t="shared" si="3"/>
        <v>2.9802322387695312E-8</v>
      </c>
      <c r="N31" s="42">
        <f t="shared" si="0"/>
        <v>0</v>
      </c>
      <c r="O31" s="42">
        <f t="shared" si="1"/>
        <v>1</v>
      </c>
      <c r="P31" s="42">
        <f t="shared" si="2"/>
        <v>1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>
      <c r="B32" s="78"/>
      <c r="C32" s="78"/>
      <c r="D32" s="78"/>
      <c r="E32" s="78"/>
      <c r="F32" s="78"/>
      <c r="G32" s="78"/>
      <c r="H32" s="78"/>
      <c r="I32" s="78"/>
      <c r="J32" s="78"/>
      <c r="K32" s="42">
        <v>25</v>
      </c>
      <c r="L32" s="42"/>
      <c r="M32" s="42">
        <f t="shared" si="3"/>
        <v>1.4901161193847656E-8</v>
      </c>
      <c r="N32" s="42">
        <f t="shared" si="0"/>
        <v>0</v>
      </c>
      <c r="O32" s="42">
        <f t="shared" si="1"/>
        <v>1</v>
      </c>
      <c r="P32" s="42">
        <f t="shared" si="2"/>
        <v>1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>
      <c r="B33" s="78"/>
      <c r="C33" s="78"/>
      <c r="D33" s="78"/>
      <c r="E33" s="78"/>
      <c r="F33" s="90"/>
      <c r="G33" s="78"/>
      <c r="H33" s="78"/>
      <c r="I33" s="78"/>
      <c r="J33" s="78"/>
      <c r="K33" s="42">
        <v>26</v>
      </c>
      <c r="L33" s="42"/>
      <c r="M33" s="42">
        <f t="shared" si="3"/>
        <v>7.4505805969238281E-9</v>
      </c>
      <c r="N33" s="42">
        <f t="shared" si="0"/>
        <v>0</v>
      </c>
      <c r="O33" s="42">
        <f t="shared" si="1"/>
        <v>1</v>
      </c>
      <c r="P33" s="42">
        <f t="shared" si="2"/>
        <v>1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>
      <c r="B34" s="84"/>
      <c r="C34" s="84"/>
      <c r="D34" s="84"/>
      <c r="E34" s="84"/>
      <c r="F34" s="91"/>
      <c r="G34" s="86"/>
      <c r="H34" s="82"/>
      <c r="I34" s="78"/>
      <c r="J34" s="78"/>
      <c r="K34" s="42">
        <v>27</v>
      </c>
      <c r="L34" s="42"/>
      <c r="M34" s="42">
        <f t="shared" si="3"/>
        <v>3.7252902984619141E-9</v>
      </c>
      <c r="N34" s="42">
        <f t="shared" si="0"/>
        <v>0</v>
      </c>
      <c r="O34" s="42">
        <f t="shared" si="1"/>
        <v>1</v>
      </c>
      <c r="P34" s="42">
        <f t="shared" si="2"/>
        <v>1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>
      <c r="B35" s="86"/>
      <c r="C35" s="86"/>
      <c r="D35" s="86"/>
      <c r="E35" s="86"/>
      <c r="F35" s="92"/>
      <c r="G35" s="86"/>
      <c r="H35" s="82"/>
      <c r="I35" s="78"/>
      <c r="J35" s="78"/>
      <c r="K35" s="42">
        <v>28</v>
      </c>
      <c r="L35" s="42"/>
      <c r="M35" s="42">
        <f t="shared" si="3"/>
        <v>1.862645149230957E-9</v>
      </c>
      <c r="N35" s="42">
        <f t="shared" si="0"/>
        <v>0</v>
      </c>
      <c r="O35" s="42">
        <f t="shared" si="1"/>
        <v>1</v>
      </c>
      <c r="P35" s="42">
        <f t="shared" si="2"/>
        <v>1</v>
      </c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>
      <c r="B36" s="84"/>
      <c r="C36" s="84"/>
      <c r="D36" s="84"/>
      <c r="E36" s="84"/>
      <c r="F36" s="91"/>
      <c r="G36" s="86"/>
      <c r="H36" s="82"/>
      <c r="I36" s="78"/>
      <c r="J36" s="78"/>
      <c r="K36" s="42">
        <v>29</v>
      </c>
      <c r="L36" s="42"/>
      <c r="M36" s="42">
        <f t="shared" si="3"/>
        <v>9.3132257461547852E-10</v>
      </c>
      <c r="N36" s="42">
        <f t="shared" si="0"/>
        <v>0</v>
      </c>
      <c r="O36" s="42">
        <f t="shared" si="1"/>
        <v>1</v>
      </c>
      <c r="P36" s="42">
        <f t="shared" si="2"/>
        <v>1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2:41">
      <c r="B37" s="86"/>
      <c r="C37" s="86"/>
      <c r="D37" s="86"/>
      <c r="E37" s="86"/>
      <c r="F37" s="92"/>
      <c r="G37" s="86"/>
      <c r="H37" s="82"/>
      <c r="I37" s="78"/>
      <c r="J37" s="78"/>
      <c r="K37" s="42">
        <v>30</v>
      </c>
      <c r="L37" s="42"/>
      <c r="M37" s="42">
        <f t="shared" si="3"/>
        <v>4.6566128730773926E-10</v>
      </c>
      <c r="N37" s="42">
        <f t="shared" si="0"/>
        <v>0</v>
      </c>
      <c r="O37" s="42">
        <f t="shared" si="1"/>
        <v>1</v>
      </c>
      <c r="P37" s="42">
        <f t="shared" si="2"/>
        <v>1</v>
      </c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2:41">
      <c r="B38" s="86"/>
      <c r="C38" s="86"/>
      <c r="D38" s="86"/>
      <c r="E38" s="86"/>
      <c r="F38" s="86"/>
      <c r="G38" s="86"/>
      <c r="H38" s="82"/>
      <c r="I38" s="78"/>
      <c r="J38" s="78"/>
      <c r="K38" s="42">
        <v>31</v>
      </c>
      <c r="L38" s="42"/>
      <c r="M38" s="42">
        <f t="shared" si="3"/>
        <v>2.3283064365386963E-10</v>
      </c>
      <c r="N38" s="42">
        <f t="shared" si="0"/>
        <v>0</v>
      </c>
      <c r="O38" s="42">
        <f t="shared" si="1"/>
        <v>1</v>
      </c>
      <c r="P38" s="42">
        <f t="shared" si="2"/>
        <v>1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spans="2:41">
      <c r="B39" s="78"/>
      <c r="C39" s="78"/>
      <c r="D39" s="78"/>
      <c r="E39" s="78"/>
      <c r="F39" s="78"/>
      <c r="G39" s="78"/>
      <c r="H39" s="78"/>
      <c r="I39" s="78"/>
      <c r="J39" s="78"/>
      <c r="K39" s="42">
        <v>32</v>
      </c>
      <c r="L39" s="42"/>
      <c r="M39" s="42">
        <f t="shared" si="3"/>
        <v>1.1641532182693481E-10</v>
      </c>
      <c r="N39" s="42">
        <f t="shared" si="0"/>
        <v>0</v>
      </c>
      <c r="O39" s="42">
        <f t="shared" si="1"/>
        <v>1</v>
      </c>
      <c r="P39" s="42">
        <f t="shared" si="2"/>
        <v>1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spans="2:41" ht="19">
      <c r="B40" s="93"/>
      <c r="C40" s="94"/>
      <c r="D40" s="94"/>
      <c r="E40" s="94"/>
      <c r="F40" s="94"/>
      <c r="G40" s="94"/>
      <c r="H40" s="94"/>
      <c r="I40" s="78"/>
      <c r="J40" s="78"/>
      <c r="K40" s="42">
        <v>33</v>
      </c>
      <c r="L40" s="42"/>
      <c r="M40" s="42">
        <f t="shared" si="3"/>
        <v>5.8207660913467407E-11</v>
      </c>
      <c r="N40" s="42">
        <f t="shared" si="0"/>
        <v>0</v>
      </c>
      <c r="O40" s="42">
        <f t="shared" si="1"/>
        <v>1</v>
      </c>
      <c r="P40" s="42">
        <f t="shared" si="2"/>
        <v>1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spans="2:41">
      <c r="B41" s="84"/>
      <c r="C41" s="84"/>
      <c r="D41" s="84"/>
      <c r="E41" s="84"/>
      <c r="F41" s="91"/>
      <c r="G41" s="86"/>
      <c r="H41" s="82"/>
      <c r="I41" s="78"/>
      <c r="J41" s="79"/>
      <c r="K41" s="42">
        <v>34</v>
      </c>
      <c r="L41" s="42"/>
      <c r="M41" s="42">
        <f t="shared" si="3"/>
        <v>2.9103830456733704E-11</v>
      </c>
      <c r="N41" s="42">
        <f t="shared" si="0"/>
        <v>0</v>
      </c>
      <c r="O41" s="42">
        <f t="shared" si="1"/>
        <v>1</v>
      </c>
      <c r="P41" s="42">
        <f t="shared" si="2"/>
        <v>1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spans="2:41">
      <c r="B42" s="86"/>
      <c r="C42" s="86"/>
      <c r="D42" s="86"/>
      <c r="E42" s="86"/>
      <c r="F42" s="92"/>
      <c r="G42" s="86"/>
      <c r="H42" s="82"/>
      <c r="I42" s="78"/>
      <c r="J42" s="78"/>
      <c r="K42" s="42">
        <v>35</v>
      </c>
      <c r="L42" s="42"/>
      <c r="M42" s="42">
        <f t="shared" si="3"/>
        <v>1.4551915228366852E-11</v>
      </c>
      <c r="N42" s="42">
        <f t="shared" si="0"/>
        <v>0</v>
      </c>
      <c r="O42" s="42">
        <f t="shared" si="1"/>
        <v>1</v>
      </c>
      <c r="P42" s="42">
        <f t="shared" si="2"/>
        <v>1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spans="2:41">
      <c r="B43" s="84"/>
      <c r="C43" s="84"/>
      <c r="D43" s="84"/>
      <c r="E43" s="84"/>
      <c r="F43" s="91"/>
      <c r="G43" s="86"/>
      <c r="H43" s="82"/>
      <c r="I43" s="78"/>
      <c r="J43" s="78"/>
      <c r="K43" s="42">
        <v>36</v>
      </c>
      <c r="L43" s="42"/>
      <c r="M43" s="42">
        <f t="shared" si="3"/>
        <v>7.2759576141834259E-12</v>
      </c>
      <c r="N43" s="42">
        <f t="shared" si="0"/>
        <v>0</v>
      </c>
      <c r="O43" s="42">
        <f t="shared" si="1"/>
        <v>1</v>
      </c>
      <c r="P43" s="42">
        <f t="shared" si="2"/>
        <v>1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</row>
    <row r="44" spans="2:41">
      <c r="B44" s="86"/>
      <c r="C44" s="86"/>
      <c r="D44" s="86"/>
      <c r="E44" s="86"/>
      <c r="F44" s="92"/>
      <c r="G44" s="86"/>
      <c r="H44" s="82"/>
      <c r="I44" s="78"/>
      <c r="J44" s="78"/>
      <c r="K44" s="42">
        <v>37</v>
      </c>
      <c r="L44" s="42"/>
      <c r="M44" s="42">
        <f t="shared" si="3"/>
        <v>3.637978807091713E-12</v>
      </c>
      <c r="N44" s="42">
        <f t="shared" si="0"/>
        <v>0</v>
      </c>
      <c r="O44" s="42">
        <f t="shared" si="1"/>
        <v>1</v>
      </c>
      <c r="P44" s="42">
        <f t="shared" si="2"/>
        <v>1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</row>
    <row r="45" spans="2:41">
      <c r="B45" s="86"/>
      <c r="C45" s="86"/>
      <c r="D45" s="86"/>
      <c r="E45" s="86"/>
      <c r="F45" s="86"/>
      <c r="G45" s="86"/>
      <c r="H45" s="82"/>
      <c r="I45" s="78"/>
      <c r="J45" s="78"/>
      <c r="K45" s="42">
        <v>38</v>
      </c>
      <c r="L45" s="42"/>
      <c r="M45" s="42">
        <f t="shared" si="3"/>
        <v>1.8189894035458565E-12</v>
      </c>
      <c r="N45" s="42">
        <f t="shared" si="0"/>
        <v>0</v>
      </c>
      <c r="O45" s="42">
        <f t="shared" si="1"/>
        <v>1</v>
      </c>
      <c r="P45" s="42">
        <f t="shared" si="2"/>
        <v>1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</row>
    <row r="46" spans="2:41">
      <c r="B46" s="78"/>
      <c r="C46" s="78"/>
      <c r="D46" s="78"/>
      <c r="E46" s="78"/>
      <c r="F46" s="78"/>
      <c r="G46" s="78"/>
      <c r="H46" s="78"/>
      <c r="I46" s="78"/>
      <c r="J46" s="78"/>
      <c r="K46" s="42">
        <v>39</v>
      </c>
      <c r="L46" s="42"/>
      <c r="M46" s="42">
        <f t="shared" si="3"/>
        <v>9.0949470177292824E-13</v>
      </c>
      <c r="N46" s="42">
        <f t="shared" si="0"/>
        <v>0</v>
      </c>
      <c r="O46" s="42">
        <f t="shared" si="1"/>
        <v>1</v>
      </c>
      <c r="P46" s="42">
        <f t="shared" si="2"/>
        <v>1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</row>
    <row r="47" spans="2:41">
      <c r="B47" s="78"/>
      <c r="C47" s="78"/>
      <c r="D47" s="78"/>
      <c r="E47" s="78"/>
      <c r="F47" s="90"/>
      <c r="G47" s="78"/>
      <c r="H47" s="78"/>
      <c r="I47" s="78"/>
      <c r="J47" s="78"/>
      <c r="K47" s="42">
        <v>40</v>
      </c>
      <c r="L47" s="42"/>
      <c r="M47" s="42">
        <f t="shared" si="3"/>
        <v>4.5474735088646412E-13</v>
      </c>
      <c r="N47" s="42">
        <f t="shared" si="0"/>
        <v>0</v>
      </c>
      <c r="O47" s="42">
        <f t="shared" si="1"/>
        <v>1</v>
      </c>
      <c r="P47" s="42">
        <f t="shared" si="2"/>
        <v>1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r="48" spans="2:41">
      <c r="B48" s="78"/>
      <c r="C48" s="78"/>
      <c r="D48" s="78"/>
      <c r="E48" s="78"/>
      <c r="F48" s="78"/>
      <c r="G48" s="78"/>
      <c r="H48" s="78"/>
      <c r="I48" s="78"/>
      <c r="J48" s="78"/>
      <c r="K48" s="42"/>
      <c r="L48" s="42"/>
      <c r="M48" s="42"/>
      <c r="N48" s="42"/>
      <c r="O48" s="42">
        <f t="shared" si="1"/>
        <v>1</v>
      </c>
      <c r="P48" s="42">
        <f t="shared" si="2"/>
        <v>1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</row>
    <row r="49" spans="2:41">
      <c r="B49" s="78"/>
      <c r="C49" s="78"/>
      <c r="D49" s="78"/>
      <c r="E49" s="78"/>
      <c r="F49" s="78"/>
      <c r="G49" s="78"/>
      <c r="H49" s="78"/>
      <c r="I49" s="78"/>
      <c r="J49" s="78"/>
      <c r="K49" s="42"/>
      <c r="L49" s="42"/>
      <c r="M49" s="42"/>
      <c r="N49" s="42"/>
      <c r="O49" s="42">
        <f t="shared" si="1"/>
        <v>1</v>
      </c>
      <c r="P49" s="42">
        <f t="shared" si="2"/>
        <v>1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2:41">
      <c r="B50" s="78"/>
      <c r="C50" s="78"/>
      <c r="D50" s="78"/>
      <c r="E50" s="78"/>
      <c r="F50" s="78"/>
      <c r="G50" s="78"/>
      <c r="H50" s="78"/>
      <c r="I50" s="78"/>
      <c r="J50" s="78"/>
      <c r="K50" s="42"/>
      <c r="L50" s="42"/>
      <c r="M50" s="42"/>
      <c r="N50" s="42"/>
      <c r="O50" s="42">
        <f t="shared" si="1"/>
        <v>1</v>
      </c>
      <c r="P50" s="42">
        <f t="shared" si="2"/>
        <v>1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>
      <c r="B51" s="78"/>
      <c r="C51" s="78"/>
      <c r="D51" s="78"/>
      <c r="E51" s="78"/>
      <c r="F51" s="78"/>
      <c r="G51" s="78"/>
      <c r="H51" s="78"/>
      <c r="I51" s="78"/>
      <c r="J51" s="78"/>
      <c r="K51" s="42"/>
      <c r="L51" s="42"/>
      <c r="M51" s="42"/>
      <c r="N51" s="42"/>
      <c r="O51" s="42">
        <f t="shared" si="1"/>
        <v>1</v>
      </c>
      <c r="P51" s="42">
        <f t="shared" si="2"/>
        <v>1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>
      <c r="B52" s="78"/>
      <c r="C52" s="78"/>
      <c r="D52" s="78"/>
      <c r="E52" s="78"/>
      <c r="F52" s="78"/>
      <c r="G52" s="78"/>
      <c r="H52" s="78"/>
      <c r="I52" s="78"/>
      <c r="J52" s="79"/>
      <c r="K52" s="42"/>
      <c r="L52" s="42"/>
      <c r="M52" s="42"/>
      <c r="N52" s="42"/>
      <c r="O52" s="42">
        <f t="shared" si="1"/>
        <v>1</v>
      </c>
      <c r="P52" s="42">
        <f t="shared" si="2"/>
        <v>1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>
      <c r="B53" s="78"/>
      <c r="C53" s="78"/>
      <c r="D53" s="78"/>
      <c r="E53" s="78"/>
      <c r="F53" s="78"/>
      <c r="G53" s="78"/>
      <c r="H53" s="78"/>
      <c r="I53" s="78"/>
      <c r="J53" s="78"/>
      <c r="K53" s="42"/>
      <c r="L53" s="42"/>
      <c r="M53" s="42"/>
      <c r="N53" s="42"/>
      <c r="O53" s="42">
        <f t="shared" si="1"/>
        <v>1</v>
      </c>
      <c r="P53" s="42">
        <f t="shared" si="2"/>
        <v>1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>
      <c r="B54" s="78"/>
      <c r="C54" s="78"/>
      <c r="D54" s="78"/>
      <c r="E54" s="78"/>
      <c r="F54" s="78"/>
      <c r="G54" s="78"/>
      <c r="H54" s="78"/>
      <c r="I54" s="78"/>
      <c r="J54" s="78"/>
      <c r="K54" s="42"/>
      <c r="L54" s="42"/>
      <c r="M54" s="42"/>
      <c r="N54" s="42"/>
      <c r="O54" s="42">
        <f t="shared" si="1"/>
        <v>1</v>
      </c>
      <c r="P54" s="42">
        <f t="shared" si="2"/>
        <v>1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>
      <c r="B55" s="78"/>
      <c r="C55" s="78"/>
      <c r="D55" s="78"/>
      <c r="E55" s="78"/>
      <c r="F55" s="78"/>
      <c r="G55" s="78"/>
      <c r="H55" s="78"/>
      <c r="I55" s="78"/>
      <c r="J55" s="78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>
      <c r="B56" s="78"/>
      <c r="C56" s="78"/>
      <c r="D56" s="78"/>
      <c r="E56" s="78"/>
      <c r="F56" s="78"/>
      <c r="G56" s="78"/>
      <c r="H56" s="78"/>
      <c r="I56" s="78"/>
      <c r="J56" s="78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2:41">
      <c r="B57" s="78"/>
      <c r="C57" s="78"/>
      <c r="D57" s="78"/>
      <c r="E57" s="78"/>
      <c r="F57" s="78"/>
      <c r="G57" s="78"/>
      <c r="H57" s="78"/>
      <c r="I57" s="78"/>
      <c r="J57" s="78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2:41">
      <c r="B58" s="78"/>
      <c r="C58" s="78"/>
      <c r="D58" s="78"/>
      <c r="E58" s="78"/>
      <c r="F58" s="78"/>
      <c r="G58" s="78"/>
      <c r="H58" s="78"/>
      <c r="I58" s="78"/>
      <c r="J58" s="78"/>
      <c r="AB58" s="45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2:41">
      <c r="B59" s="78"/>
      <c r="C59" s="78"/>
      <c r="D59" s="78"/>
      <c r="E59" s="78"/>
      <c r="F59" s="78"/>
      <c r="G59" s="78"/>
      <c r="H59" s="78"/>
      <c r="I59" s="78"/>
      <c r="J59" s="78"/>
      <c r="AB59" s="45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2:41">
      <c r="B60" s="78"/>
      <c r="C60" s="78"/>
      <c r="D60" s="78"/>
      <c r="E60" s="78"/>
      <c r="F60" s="78"/>
      <c r="G60" s="78"/>
      <c r="H60" s="78"/>
      <c r="I60" s="78"/>
      <c r="J60" s="78"/>
      <c r="AB60" s="42"/>
      <c r="AC60" s="42"/>
      <c r="AD60" s="42"/>
      <c r="AE60" s="42"/>
      <c r="AF60" s="45"/>
      <c r="AG60" s="42"/>
      <c r="AH60" s="49"/>
      <c r="AI60" s="42"/>
      <c r="AJ60" s="42"/>
      <c r="AK60" s="42"/>
      <c r="AL60" s="42"/>
      <c r="AM60" s="45"/>
      <c r="AN60" s="42"/>
      <c r="AO60" s="45"/>
    </row>
    <row r="61" spans="2:41">
      <c r="B61" s="78"/>
      <c r="C61" s="78"/>
      <c r="D61" s="78"/>
      <c r="E61" s="78"/>
      <c r="F61" s="78"/>
      <c r="G61" s="78"/>
      <c r="H61" s="78"/>
      <c r="I61" s="78"/>
      <c r="J61" s="78"/>
      <c r="AB61" s="42"/>
      <c r="AC61" s="42"/>
      <c r="AD61" s="42"/>
      <c r="AE61" s="42"/>
      <c r="AF61" s="42"/>
      <c r="AG61" s="42"/>
      <c r="AH61" s="66"/>
      <c r="AI61" s="42"/>
      <c r="AJ61" s="42"/>
      <c r="AK61" s="42"/>
      <c r="AL61" s="42"/>
      <c r="AM61" s="42"/>
      <c r="AN61" s="42"/>
      <c r="AO61" s="42"/>
    </row>
    <row r="62" spans="2:41">
      <c r="B62" s="78"/>
      <c r="C62" s="78"/>
      <c r="D62" s="78"/>
      <c r="E62" s="78"/>
      <c r="F62" s="78"/>
      <c r="G62" s="78"/>
      <c r="H62" s="78"/>
      <c r="I62" s="78"/>
      <c r="J62" s="78"/>
      <c r="AB62" s="45"/>
      <c r="AC62" s="42"/>
      <c r="AD62" s="42"/>
      <c r="AE62" s="42"/>
      <c r="AF62" s="42"/>
      <c r="AG62" s="42"/>
      <c r="AH62" s="42"/>
      <c r="AI62" s="57"/>
      <c r="AJ62" s="57"/>
      <c r="AK62" s="42"/>
      <c r="AL62" s="42"/>
      <c r="AM62" s="42"/>
      <c r="AN62" s="42"/>
      <c r="AO62" s="42"/>
    </row>
    <row r="63" spans="2:41">
      <c r="B63" s="78"/>
      <c r="C63" s="78"/>
      <c r="D63" s="78"/>
      <c r="E63" s="78"/>
      <c r="F63" s="78"/>
      <c r="G63" s="78"/>
      <c r="H63" s="78"/>
      <c r="I63" s="78"/>
      <c r="J63" s="78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</row>
    <row r="64" spans="2:41">
      <c r="B64" s="78"/>
      <c r="C64" s="78"/>
      <c r="D64" s="78"/>
      <c r="E64" s="78"/>
      <c r="F64" s="78"/>
      <c r="G64" s="78"/>
      <c r="H64" s="78"/>
      <c r="I64" s="78"/>
      <c r="J64" s="78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spans="2:41">
      <c r="B65" s="78"/>
      <c r="C65" s="78"/>
      <c r="D65" s="78"/>
      <c r="E65" s="78"/>
      <c r="F65" s="78"/>
      <c r="G65" s="78"/>
      <c r="H65" s="78"/>
      <c r="I65" s="78"/>
      <c r="J65" s="78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2:41">
      <c r="B66" s="78"/>
      <c r="C66" s="78"/>
      <c r="D66" s="78"/>
      <c r="E66" s="78"/>
      <c r="F66" s="78"/>
      <c r="G66" s="78"/>
      <c r="H66" s="78"/>
      <c r="I66" s="78"/>
      <c r="J66" s="78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</row>
    <row r="67" spans="2:41">
      <c r="B67" s="78"/>
      <c r="C67" s="78"/>
      <c r="D67" s="78"/>
      <c r="E67" s="78"/>
      <c r="F67" s="78"/>
      <c r="G67" s="78"/>
      <c r="H67" s="78"/>
      <c r="I67" s="78"/>
      <c r="J67" s="78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</row>
    <row r="68" spans="2:41">
      <c r="B68" s="78"/>
      <c r="C68" s="78"/>
      <c r="D68" s="78"/>
      <c r="E68" s="78"/>
      <c r="F68" s="78"/>
      <c r="G68" s="78"/>
      <c r="H68" s="78"/>
      <c r="I68" s="78"/>
      <c r="J68" s="78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</row>
    <row r="69" spans="2:41">
      <c r="B69" s="78"/>
      <c r="C69" s="78"/>
      <c r="D69" s="78"/>
      <c r="E69" s="78"/>
      <c r="F69" s="78"/>
      <c r="G69" s="78"/>
      <c r="H69" s="78"/>
      <c r="I69" s="78"/>
      <c r="J69" s="78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</row>
    <row r="70" spans="2:41">
      <c r="B70" s="78"/>
      <c r="C70" s="78"/>
      <c r="D70" s="78"/>
      <c r="E70" s="78"/>
      <c r="F70" s="78"/>
      <c r="G70" s="78"/>
      <c r="H70" s="78"/>
      <c r="I70" s="78"/>
      <c r="J70" s="78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</row>
    <row r="71" spans="2:41">
      <c r="B71" s="78"/>
      <c r="C71" s="78"/>
      <c r="D71" s="78"/>
      <c r="E71" s="78"/>
      <c r="F71" s="78"/>
      <c r="G71" s="78"/>
      <c r="H71" s="78"/>
      <c r="I71" s="78"/>
      <c r="J71" s="78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</row>
    <row r="72" spans="2:41">
      <c r="B72" s="78"/>
      <c r="C72" s="78"/>
      <c r="D72" s="78"/>
      <c r="E72" s="78"/>
      <c r="F72" s="78"/>
      <c r="G72" s="78"/>
      <c r="H72" s="78"/>
      <c r="I72" s="78"/>
      <c r="J72" s="78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</row>
    <row r="73" spans="2:41">
      <c r="B73" s="78"/>
      <c r="C73" s="78"/>
      <c r="D73" s="78"/>
      <c r="E73" s="78"/>
      <c r="F73" s="78"/>
      <c r="G73" s="78"/>
      <c r="H73" s="78"/>
      <c r="I73" s="78"/>
      <c r="J73" s="78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</row>
    <row r="74" spans="2:41">
      <c r="B74" s="78"/>
      <c r="C74" s="78"/>
      <c r="D74" s="78"/>
      <c r="E74" s="78"/>
      <c r="F74" s="78"/>
      <c r="G74" s="78"/>
      <c r="H74" s="78"/>
      <c r="I74" s="78"/>
      <c r="J74" s="79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</row>
    <row r="75" spans="2:41">
      <c r="B75" s="42"/>
      <c r="C75" s="42"/>
      <c r="D75" s="42"/>
      <c r="E75" s="42"/>
      <c r="F75" s="67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</row>
    <row r="76" spans="2:41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</row>
    <row r="77" spans="2:41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</row>
    <row r="78" spans="2:41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5"/>
      <c r="N78" s="42"/>
      <c r="O78" s="42"/>
      <c r="P78" s="45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</row>
    <row r="79" spans="2:41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5"/>
      <c r="N79" s="42"/>
      <c r="O79" s="42"/>
      <c r="P79" s="42"/>
      <c r="Q79" s="42"/>
      <c r="R79" s="42"/>
      <c r="S79" s="42"/>
      <c r="T79" s="45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</row>
    <row r="80" spans="2:41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5"/>
      <c r="X80" s="42"/>
      <c r="Y80" s="49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</row>
    <row r="81" spans="2:41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5"/>
      <c r="Q81" s="45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</row>
    <row r="82" spans="2:41">
      <c r="B82" s="42"/>
      <c r="C82" s="42"/>
      <c r="D82" s="42"/>
      <c r="E82" s="42"/>
      <c r="F82" s="42"/>
      <c r="G82" s="42"/>
      <c r="H82" s="42"/>
      <c r="I82" s="42"/>
      <c r="J82" s="42"/>
      <c r="K82" s="45"/>
      <c r="L82" s="42"/>
      <c r="M82" s="45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</row>
    <row r="83" spans="2:41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57"/>
      <c r="N83" s="42"/>
      <c r="O83" s="57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</row>
    <row r="84" spans="2:41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</row>
    <row r="85" spans="2:4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</row>
    <row r="86" spans="2:41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</row>
    <row r="87" spans="2:41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</row>
    <row r="88" spans="2:41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</row>
    <row r="89" spans="2:41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</row>
    <row r="90" spans="2:41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</row>
    <row r="91" spans="2:41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</row>
    <row r="92" spans="2:41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</row>
    <row r="93" spans="2:41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</row>
    <row r="94" spans="2:41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</row>
    <row r="95" spans="2:41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</row>
    <row r="96" spans="2:41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</row>
    <row r="97" spans="2:41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</row>
    <row r="98" spans="2:41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</row>
    <row r="99" spans="2:41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</row>
    <row r="100" spans="2:41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</row>
    <row r="101" spans="2:41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</row>
    <row r="102" spans="2:41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</row>
    <row r="103" spans="2:41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</row>
    <row r="104" spans="2:41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</row>
    <row r="105" spans="2:41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</row>
    <row r="106" spans="2:41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</row>
    <row r="107" spans="2:41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</row>
    <row r="108" spans="2:41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</row>
    <row r="109" spans="2:41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</row>
    <row r="110" spans="2:41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</row>
    <row r="111" spans="2:41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</row>
    <row r="112" spans="2:41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5"/>
      <c r="AC112" s="42"/>
      <c r="AD112" s="42"/>
      <c r="AE112" s="45"/>
      <c r="AF112" s="42"/>
      <c r="AG112" s="42"/>
      <c r="AH112" s="42"/>
      <c r="AI112" s="45"/>
      <c r="AJ112" s="42"/>
      <c r="AK112" s="42"/>
      <c r="AL112" s="42"/>
      <c r="AM112" s="42"/>
      <c r="AN112" s="42"/>
      <c r="AO112" s="42"/>
    </row>
    <row r="113" spans="2:41"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5"/>
      <c r="AC113" s="42"/>
      <c r="AD113" s="42"/>
      <c r="AE113" s="42"/>
      <c r="AF113" s="42"/>
      <c r="AG113" s="42"/>
      <c r="AH113" s="42"/>
      <c r="AI113" s="45"/>
      <c r="AJ113" s="42"/>
      <c r="AK113" s="42"/>
      <c r="AL113" s="42"/>
      <c r="AM113" s="42"/>
      <c r="AN113" s="42"/>
      <c r="AO113" s="42"/>
    </row>
    <row r="114" spans="2:41"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5"/>
      <c r="AG114" s="42"/>
      <c r="AH114" s="49"/>
      <c r="AI114" s="42"/>
      <c r="AJ114" s="42"/>
      <c r="AK114" s="42"/>
      <c r="AL114" s="42"/>
      <c r="AM114" s="42"/>
      <c r="AN114" s="42"/>
      <c r="AO114" s="42"/>
    </row>
    <row r="115" spans="2:41"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</row>
    <row r="116" spans="2:41"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5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</row>
    <row r="117" spans="2:41"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57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</row>
    <row r="118" spans="2:41"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</row>
    <row r="119" spans="2:41"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</row>
    <row r="120" spans="2:41"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</row>
    <row r="121" spans="2:41"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</row>
    <row r="122" spans="2:41"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</row>
    <row r="123" spans="2:41"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</row>
    <row r="124" spans="2:4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</row>
    <row r="125" spans="2:41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</row>
    <row r="126" spans="2:41"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</row>
    <row r="127" spans="2:41"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</row>
    <row r="128" spans="2:41"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</row>
    <row r="129" spans="2:41"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</row>
    <row r="130" spans="2:41"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</row>
    <row r="131" spans="2:41"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</row>
    <row r="132" spans="2:41"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</row>
    <row r="133" spans="2:41"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</row>
    <row r="134" spans="2:41"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</row>
    <row r="135" spans="2:41"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</row>
    <row r="136" spans="2:41"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</row>
    <row r="137" spans="2:41"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</row>
    <row r="138" spans="2:41"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</row>
    <row r="139" spans="2:41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</row>
    <row r="140" spans="2:41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</row>
    <row r="141" spans="2:41"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</row>
    <row r="142" spans="2:41"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</row>
    <row r="143" spans="2:41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</row>
    <row r="144" spans="2:41"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</row>
    <row r="145" spans="2:41"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</row>
    <row r="146" spans="2:41"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</row>
    <row r="147" spans="2:41"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</row>
    <row r="148" spans="2:41"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</row>
    <row r="149" spans="2:41"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</row>
    <row r="150" spans="2:41"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</row>
    <row r="151" spans="2:41"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</row>
    <row r="152" spans="2:41"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</row>
    <row r="153" spans="2:41"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</row>
    <row r="154" spans="2:41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</row>
    <row r="155" spans="2:41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</row>
    <row r="156" spans="2:41"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</row>
    <row r="157" spans="2:41"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</row>
    <row r="158" spans="2:41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</row>
    <row r="159" spans="2:41"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</row>
    <row r="160" spans="2:41"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</row>
    <row r="161" spans="2:41"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</row>
    <row r="162" spans="2:41"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</row>
    <row r="163" spans="2:41"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</row>
    <row r="164" spans="2:41"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</row>
    <row r="165" spans="2:41"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</row>
    <row r="166" spans="2:41"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</row>
    <row r="167" spans="2:41"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</row>
    <row r="168" spans="2:41"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</row>
    <row r="169" spans="2:41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</row>
    <row r="170" spans="2:41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</row>
    <row r="171" spans="2:41"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</row>
    <row r="172" spans="2:41"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</row>
    <row r="173" spans="2:41"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</row>
    <row r="174" spans="2:41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</row>
    <row r="175" spans="2:41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</row>
    <row r="176" spans="2:41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</row>
    <row r="177" spans="2:41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</row>
    <row r="178" spans="2:41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</row>
    <row r="179" spans="2:41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</row>
    <row r="180" spans="2:41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</row>
    <row r="181" spans="2:41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</row>
    <row r="182" spans="2:41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</row>
    <row r="183" spans="2:41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</row>
    <row r="184" spans="2:41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</row>
    <row r="185" spans="2:41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</row>
    <row r="186" spans="2:41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</row>
    <row r="187" spans="2:41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</row>
  </sheetData>
  <printOptions gridLines="1" gridLinesSet="0"/>
  <pageMargins left="0.75" right="0.75" top="1" bottom="1" header="0.5" footer="0.5"/>
  <pageSetup orientation="landscape" horizontalDpi="300" verticalDpi="300"/>
  <headerFooter alignWithMargins="0"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MMs</vt:lpstr>
      <vt:lpstr>finite queue length</vt:lpstr>
      <vt:lpstr>MG1</vt:lpstr>
      <vt:lpstr>Plantilla de costos</vt:lpstr>
      <vt:lpstr>MMs!units</vt:lpstr>
      <vt:lpstr>'Plantilla de costos'!units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Queuing Computations</dc:title>
  <dc:creator>David W. Ashley</dc:creator>
  <dc:description>Models for M/M/s, M/G/1, finite queue, and finite population</dc:description>
  <cp:lastModifiedBy>Enrique León</cp:lastModifiedBy>
  <dcterms:created xsi:type="dcterms:W3CDTF">1997-05-21T06:56:39Z</dcterms:created>
  <dcterms:modified xsi:type="dcterms:W3CDTF">2026-03-08T13:19:02Z</dcterms:modified>
</cp:coreProperties>
</file>