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PL" sheetId="1" r:id="rId1"/>
    <sheet name="Inventarios" sheetId="2" r:id="rId2"/>
    <sheet name="Resol transp" sheetId="3" r:id="rId3"/>
    <sheet name="Resol con distri" sheetId="4" r:id="rId4"/>
  </sheets>
  <externalReferences>
    <externalReference r:id="rId5"/>
    <externalReference r:id="rId6"/>
  </externalReferences>
  <definedNames>
    <definedName name="MinimizeCosts">FALSE</definedName>
    <definedName name="_xlnm.Print_Area" localSheetId="1">Inventarios!$A$1:$K$42</definedName>
    <definedName name="TreeDiagram">[1]Arbol!$C$14:$Y$42</definedName>
    <definedName name="units">'[2]Pregunta #2'!$E$5</definedName>
    <definedName name="UseExpUtility">FALSE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" l="1"/>
  <c r="B32" i="2"/>
  <c r="B23" i="2"/>
  <c r="H9" i="2"/>
  <c r="H13" i="2"/>
  <c r="F10" i="2"/>
  <c r="B10" i="2"/>
  <c r="F9" i="2"/>
  <c r="B9" i="2"/>
  <c r="F8" i="2"/>
  <c r="B8" i="2"/>
  <c r="F7" i="2"/>
  <c r="F11" i="2"/>
  <c r="F15" i="2"/>
  <c r="F17" i="2"/>
  <c r="B6" i="2"/>
  <c r="B11" i="2"/>
  <c r="B15" i="2"/>
  <c r="F28" i="2"/>
  <c r="B28" i="2"/>
  <c r="B30" i="2"/>
  <c r="B31" i="2"/>
  <c r="F31" i="2"/>
  <c r="F30" i="2"/>
  <c r="F33" i="2"/>
  <c r="B33" i="2"/>
  <c r="G34" i="2"/>
</calcChain>
</file>

<file path=xl/sharedStrings.xml><?xml version="1.0" encoding="utf-8"?>
<sst xmlns="http://schemas.openxmlformats.org/spreadsheetml/2006/main" count="131" uniqueCount="98">
  <si>
    <t>Calculo costo Ordenar</t>
  </si>
  <si>
    <t>Calculo del Ia</t>
  </si>
  <si>
    <t>Costo de Alistamiento</t>
  </si>
  <si>
    <t>lo dan</t>
  </si>
  <si>
    <t>Salarios compras</t>
  </si>
  <si>
    <t>Alquiler de bodega</t>
  </si>
  <si>
    <t>Salarios de operarios</t>
  </si>
  <si>
    <t>calculo simple</t>
  </si>
  <si>
    <t>Papeleria Compras</t>
  </si>
  <si>
    <t>Salarios de bodega</t>
  </si>
  <si>
    <t>Scrap en ajustes</t>
  </si>
  <si>
    <t>calculo y suma</t>
  </si>
  <si>
    <t>agua luz tel</t>
  </si>
  <si>
    <t>Chips obsoleto</t>
  </si>
  <si>
    <t>salarios supervisor de calidad</t>
  </si>
  <si>
    <t>elaboracion y envio de ordenes</t>
  </si>
  <si>
    <t>salario supervisor de produccion</t>
  </si>
  <si>
    <t>Pago de Impuestos municipales</t>
  </si>
  <si>
    <t>Pago de Impuestos</t>
  </si>
  <si>
    <t>otros</t>
  </si>
  <si>
    <t>suministros de oficina</t>
  </si>
  <si>
    <t>soporte tecnico de computadoras</t>
  </si>
  <si>
    <t>Número de alistameintos</t>
  </si>
  <si>
    <t>Total costos Ordenar</t>
  </si>
  <si>
    <t>Total costos mantener</t>
  </si>
  <si>
    <t>Total de ordenes ultimo año</t>
  </si>
  <si>
    <t>Costo Mercaderia Vendida</t>
  </si>
  <si>
    <t>costo por Alistameinto</t>
  </si>
  <si>
    <t>Inventario final</t>
  </si>
  <si>
    <t>Costo de Ordenar</t>
  </si>
  <si>
    <t>Co= cosrto de pedido de cada orden</t>
  </si>
  <si>
    <t>Ia operativo</t>
  </si>
  <si>
    <t xml:space="preserve">costo por pedido  </t>
  </si>
  <si>
    <t>Ia total</t>
  </si>
  <si>
    <t>Precio de compra</t>
  </si>
  <si>
    <t>Costo unitarios Produccion</t>
  </si>
  <si>
    <t xml:space="preserve"> </t>
  </si>
  <si>
    <t>Demanda annual</t>
  </si>
  <si>
    <t>Produccion diaria</t>
  </si>
  <si>
    <t>Demanda diaria 304</t>
  </si>
  <si>
    <t xml:space="preserve">  </t>
  </si>
  <si>
    <t xml:space="preserve">Oferta </t>
  </si>
  <si>
    <t>Deterministico</t>
  </si>
  <si>
    <t>Q</t>
  </si>
  <si>
    <t>Costo de Mantener</t>
  </si>
  <si>
    <t>Costo de Compras</t>
  </si>
  <si>
    <t>Costo Total</t>
  </si>
  <si>
    <t>Respuesta comprar los chips a China.</t>
  </si>
  <si>
    <t>REPRESENTACIÓN DE RED</t>
  </si>
  <si>
    <t>MODELO PROGRAMACIÓN LINEAL TRANSPORTE</t>
  </si>
  <si>
    <t>OFERTA</t>
  </si>
  <si>
    <t>FUENTE</t>
  </si>
  <si>
    <t>DESTINO</t>
  </si>
  <si>
    <t>DEMANDA</t>
  </si>
  <si>
    <t>MINIMIZAR COSTO</t>
  </si>
  <si>
    <t>50X13+100X14+35X15+90X26+200X27+300X28+75X29</t>
  </si>
  <si>
    <t>SUJETO A</t>
  </si>
  <si>
    <t>ARGENTINA</t>
  </si>
  <si>
    <r>
      <t xml:space="preserve">X13+X14+X15 </t>
    </r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>500</t>
    </r>
  </si>
  <si>
    <t>USA</t>
  </si>
  <si>
    <t>X26+X27+X28+X29≤2050</t>
  </si>
  <si>
    <t>X13 ꓿ 100</t>
  </si>
  <si>
    <t>X14 ꓿ 200</t>
  </si>
  <si>
    <t>UK</t>
  </si>
  <si>
    <t>X15 ꓿ 150</t>
  </si>
  <si>
    <t>X26 ꓿ 50</t>
  </si>
  <si>
    <t>X27 ꓿ 700</t>
  </si>
  <si>
    <t>X28 ꓿ 800</t>
  </si>
  <si>
    <t>X29 ꓿ 500</t>
  </si>
  <si>
    <r>
      <t xml:space="preserve">Xij </t>
    </r>
    <r>
      <rPr>
        <sz val="11"/>
        <color theme="1"/>
        <rFont val="Calibri"/>
        <family val="2"/>
      </rPr>
      <t>≥</t>
    </r>
    <r>
      <rPr>
        <sz val="8.25"/>
        <color theme="1"/>
        <rFont val="Calibri"/>
        <family val="2"/>
      </rPr>
      <t xml:space="preserve"> 0</t>
    </r>
  </si>
  <si>
    <t>CANADA</t>
  </si>
  <si>
    <t>JAPON</t>
  </si>
  <si>
    <t>SUDAFRICA</t>
  </si>
  <si>
    <t>CARTAGO</t>
  </si>
  <si>
    <t>CHINA</t>
  </si>
  <si>
    <t>BRASIL</t>
  </si>
  <si>
    <t>MODELO PROGRAMACIÓN LINEAL TRANSPORTE CON DISTRIBUIDOR</t>
  </si>
  <si>
    <t>Distribuidor</t>
  </si>
  <si>
    <t>300X12+400X13+15X24+25X25+20X26+50X27+15X38+10X39</t>
  </si>
  <si>
    <t>GRECIA</t>
  </si>
  <si>
    <r>
      <t xml:space="preserve">X12+X13 </t>
    </r>
    <r>
      <rPr>
        <sz val="11"/>
        <color theme="1"/>
        <rFont val="Calibri"/>
        <family val="2"/>
      </rPr>
      <t>≤350</t>
    </r>
  </si>
  <si>
    <t>P&amp;C</t>
  </si>
  <si>
    <t>X24 ꓿ 25</t>
  </si>
  <si>
    <t>HUNGRIA</t>
  </si>
  <si>
    <t>AUSTRIA</t>
  </si>
  <si>
    <t>X25 ꓿ 30</t>
  </si>
  <si>
    <t>X26 ꓿ 40</t>
  </si>
  <si>
    <t>X27 ꓿ 30</t>
  </si>
  <si>
    <t>X28 ꓿ 110</t>
  </si>
  <si>
    <t>X29 ꓿ 100</t>
  </si>
  <si>
    <t>POLONIA</t>
  </si>
  <si>
    <t>X12=X24+X25+X26+X27</t>
  </si>
  <si>
    <t>X13=X38+X39</t>
  </si>
  <si>
    <t>ISRAEL</t>
  </si>
  <si>
    <t>HOLANDA</t>
  </si>
  <si>
    <t>DC</t>
  </si>
  <si>
    <t>ALEMANIA</t>
  </si>
  <si>
    <t>SUECIA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</si>
</sst>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[$$-240A]\ * #,##0_-;\-[$$-240A]\ * #,##0_-;_-[$$-240A]\ * &quot;-&quot;_-;_-@_-"/>
    <numFmt numFmtId="165" formatCode="_-[$$-240A]\ * #,##0.00_-;\-[$$-240A]\ * #,##0.00_-;_-[$$-240A]\ * &quot;-&quot;_-;_-@_-"/>
    <numFmt numFmtId="166" formatCode="0.0%"/>
    <numFmt numFmtId="167" formatCode="_-[$$-240A]\ * #,##0.0000_-;\-[$$-240A]\ * #,##0.0000_-;_-[$$-240A]\ * &quot;-&quot;_-;_-@_-"/>
    <numFmt numFmtId="168" formatCode="_(* #,##0_);_(* \(#,##0\);_(* &quot;-&quot;_);_(@_)"/>
    <numFmt numFmtId="169" formatCode="_(* #,##0.00_);_(* \(#,##0.00\);_(* &quot;-&quot;_);_(@_)"/>
    <numFmt numFmtId="170" formatCode="_(* #,##0.0000_);_(* \(#,##0.0000\);_(* &quot;-&quot;_);_(@_)"/>
    <numFmt numFmtId="171" formatCode="_-[$$-240A]\ * #,##0.000000_-;\-[$$-240A]\ * #,##0.000000_-;_-[$$-240A]\ * &quot;-&quot;??_-;_-@_-"/>
    <numFmt numFmtId="172" formatCode="_(* #,##0.00_);_(* \(#,##0.00\);_(* &quot;-&quot;??_);_(@_)"/>
    <numFmt numFmtId="173" formatCode="_([$$-409]* #,##0.00_);_([$$-409]* \(#,##0.00\);_([$$-409]* &quot;-&quot;??_);_(@_)"/>
    <numFmt numFmtId="174" formatCode="_-[$$-240A]\ * #,##0.00000_-;\-[$$-240A]\ * #,##0.00000_-;_-[$$-240A]\ * &quot;-&quot;?????_-;_-@_-"/>
    <numFmt numFmtId="175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8.2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/>
    <xf numFmtId="164" fontId="2" fillId="0" borderId="0" xfId="2" applyNumberFormat="1"/>
    <xf numFmtId="0" fontId="2" fillId="2" borderId="0" xfId="2" applyFill="1"/>
    <xf numFmtId="165" fontId="2" fillId="2" borderId="0" xfId="2" applyNumberFormat="1" applyFill="1"/>
    <xf numFmtId="165" fontId="2" fillId="0" borderId="0" xfId="2" applyNumberFormat="1"/>
    <xf numFmtId="164" fontId="2" fillId="2" borderId="0" xfId="2" applyNumberFormat="1" applyFill="1"/>
    <xf numFmtId="0" fontId="2" fillId="3" borderId="0" xfId="2" applyFill="1"/>
    <xf numFmtId="0" fontId="2" fillId="4" borderId="0" xfId="2" applyFill="1"/>
    <xf numFmtId="165" fontId="2" fillId="3" borderId="0" xfId="2" applyNumberFormat="1" applyFill="1"/>
    <xf numFmtId="164" fontId="2" fillId="3" borderId="0" xfId="2" applyNumberFormat="1" applyFill="1"/>
    <xf numFmtId="164" fontId="2" fillId="4" borderId="0" xfId="2" applyNumberFormat="1" applyFill="1"/>
    <xf numFmtId="165" fontId="2" fillId="4" borderId="0" xfId="2" applyNumberFormat="1" applyFill="1"/>
    <xf numFmtId="0" fontId="3" fillId="0" borderId="0" xfId="2" applyFont="1"/>
    <xf numFmtId="1" fontId="2" fillId="2" borderId="0" xfId="2" applyNumberFormat="1" applyFill="1"/>
    <xf numFmtId="1" fontId="2" fillId="0" borderId="0" xfId="2" applyNumberFormat="1"/>
    <xf numFmtId="2" fontId="2" fillId="4" borderId="0" xfId="2" applyNumberFormat="1" applyFill="1"/>
    <xf numFmtId="10" fontId="0" fillId="4" borderId="0" xfId="3" applyNumberFormat="1" applyFont="1" applyFill="1"/>
    <xf numFmtId="166" fontId="0" fillId="0" borderId="0" xfId="3" applyNumberFormat="1" applyFont="1"/>
    <xf numFmtId="10" fontId="2" fillId="4" borderId="0" xfId="1" applyNumberFormat="1" applyFont="1" applyFill="1"/>
    <xf numFmtId="167" fontId="2" fillId="0" borderId="0" xfId="2" applyNumberFormat="1"/>
    <xf numFmtId="164" fontId="3" fillId="0" borderId="0" xfId="2" applyNumberFormat="1" applyFont="1"/>
    <xf numFmtId="169" fontId="2" fillId="0" borderId="0" xfId="4" applyNumberFormat="1" applyFont="1"/>
    <xf numFmtId="43" fontId="2" fillId="0" borderId="0" xfId="2" applyNumberFormat="1"/>
    <xf numFmtId="9" fontId="2" fillId="0" borderId="0" xfId="2" applyNumberFormat="1"/>
    <xf numFmtId="170" fontId="0" fillId="0" borderId="0" xfId="4" applyNumberFormat="1" applyFont="1"/>
    <xf numFmtId="171" fontId="2" fillId="0" borderId="0" xfId="2" applyNumberFormat="1"/>
    <xf numFmtId="170" fontId="2" fillId="0" borderId="0" xfId="4" applyNumberFormat="1" applyFont="1"/>
    <xf numFmtId="173" fontId="2" fillId="2" borderId="0" xfId="5" applyNumberFormat="1" applyFont="1" applyFill="1"/>
    <xf numFmtId="173" fontId="2" fillId="0" borderId="0" xfId="5" applyNumberFormat="1" applyFont="1"/>
    <xf numFmtId="172" fontId="2" fillId="2" borderId="0" xfId="5" applyFont="1" applyFill="1"/>
    <xf numFmtId="172" fontId="2" fillId="0" borderId="0" xfId="5" applyFont="1"/>
    <xf numFmtId="174" fontId="2" fillId="2" borderId="0" xfId="2" applyNumberFormat="1" applyFill="1"/>
    <xf numFmtId="174" fontId="2" fillId="0" borderId="0" xfId="2" applyNumberFormat="1"/>
    <xf numFmtId="0" fontId="0" fillId="2" borderId="0" xfId="0" applyFill="1"/>
    <xf numFmtId="175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175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175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left"/>
    </xf>
    <xf numFmtId="165" fontId="2" fillId="0" borderId="0" xfId="2" applyNumberFormat="1" applyAlignment="1">
      <alignment horizontal="center" wrapText="1"/>
    </xf>
    <xf numFmtId="0" fontId="4" fillId="2" borderId="1" xfId="2" applyFont="1" applyFill="1" applyBorder="1" applyAlignment="1">
      <alignment horizontal="center"/>
    </xf>
  </cellXfs>
  <cellStyles count="6">
    <cellStyle name="Comma [0] 2" xfId="4"/>
    <cellStyle name="Comma 2" xfId="5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5" Type="http://schemas.openxmlformats.org/officeDocument/2006/relationships/image" Target="../media/image9.png"/><Relationship Id="rId1" Type="http://schemas.openxmlformats.org/officeDocument/2006/relationships/image" Target="../media/image5.png"/><Relationship Id="rId2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Relationship Id="rId3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37333</xdr:colOff>
      <xdr:row>25</xdr:row>
      <xdr:rowOff>151809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6133333" cy="4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469900</xdr:colOff>
          <xdr:row>16</xdr:row>
          <xdr:rowOff>127000</xdr:rowOff>
        </xdr:from>
        <xdr:to>
          <xdr:col>7</xdr:col>
          <xdr:colOff>508000</xdr:colOff>
          <xdr:row>21</xdr:row>
          <xdr:rowOff>127000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393700</xdr:colOff>
      <xdr:row>22</xdr:row>
      <xdr:rowOff>44066</xdr:rowOff>
    </xdr:from>
    <xdr:to>
      <xdr:col>10</xdr:col>
      <xdr:colOff>101602</xdr:colOff>
      <xdr:row>31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0500" y="3663566"/>
          <a:ext cx="3298827" cy="14989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444500</xdr:colOff>
          <xdr:row>25</xdr:row>
          <xdr:rowOff>25400</xdr:rowOff>
        </xdr:from>
        <xdr:to>
          <xdr:col>3</xdr:col>
          <xdr:colOff>482600</xdr:colOff>
          <xdr:row>28</xdr:row>
          <xdr:rowOff>139700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490855</xdr:colOff>
      <xdr:row>30</xdr:row>
      <xdr:rowOff>120650</xdr:rowOff>
    </xdr:from>
    <xdr:to>
      <xdr:col>2</xdr:col>
      <xdr:colOff>1098445</xdr:colOff>
      <xdr:row>34</xdr:row>
      <xdr:rowOff>38005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7455" y="5064125"/>
          <a:ext cx="607590" cy="565055"/>
        </a:xfrm>
        <a:prstGeom prst="rect">
          <a:avLst/>
        </a:prstGeom>
      </xdr:spPr>
    </xdr:pic>
    <xdr:clientData/>
  </xdr:twoCellAnchor>
  <xdr:twoCellAnchor editAs="oneCell">
    <xdr:from>
      <xdr:col>2</xdr:col>
      <xdr:colOff>481474</xdr:colOff>
      <xdr:row>35</xdr:row>
      <xdr:rowOff>95250</xdr:rowOff>
    </xdr:from>
    <xdr:to>
      <xdr:col>2</xdr:col>
      <xdr:colOff>1015909</xdr:colOff>
      <xdr:row>39</xdr:row>
      <xdr:rowOff>15781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8074" y="5886450"/>
          <a:ext cx="534435" cy="568231"/>
        </a:xfrm>
        <a:prstGeom prst="rect">
          <a:avLst/>
        </a:prstGeom>
      </xdr:spPr>
    </xdr:pic>
    <xdr:clientData/>
  </xdr:twoCellAnchor>
  <xdr:twoCellAnchor editAs="oneCell">
    <xdr:from>
      <xdr:col>2</xdr:col>
      <xdr:colOff>513266</xdr:colOff>
      <xdr:row>40</xdr:row>
      <xdr:rowOff>12700</xdr:rowOff>
    </xdr:from>
    <xdr:to>
      <xdr:col>2</xdr:col>
      <xdr:colOff>866710</xdr:colOff>
      <xdr:row>41</xdr:row>
      <xdr:rowOff>117426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9866" y="6613525"/>
          <a:ext cx="353444" cy="266651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264585</xdr:colOff>
      <xdr:row>36</xdr:row>
      <xdr:rowOff>48505</xdr:rowOff>
    </xdr:from>
    <xdr:to>
      <xdr:col>0</xdr:col>
      <xdr:colOff>2000251</xdr:colOff>
      <xdr:row>39</xdr:row>
      <xdr:rowOff>60448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4585" y="6001630"/>
          <a:ext cx="1735666" cy="4977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330200</xdr:colOff>
          <xdr:row>35</xdr:row>
          <xdr:rowOff>101600</xdr:rowOff>
        </xdr:from>
        <xdr:to>
          <xdr:col>8</xdr:col>
          <xdr:colOff>177800</xdr:colOff>
          <xdr:row>39</xdr:row>
          <xdr:rowOff>127000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412751</xdr:colOff>
      <xdr:row>40</xdr:row>
      <xdr:rowOff>25400</xdr:rowOff>
    </xdr:from>
    <xdr:to>
      <xdr:col>10</xdr:col>
      <xdr:colOff>692151</xdr:colOff>
      <xdr:row>41</xdr:row>
      <xdr:rowOff>131787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9099551" y="6626225"/>
          <a:ext cx="3870325" cy="26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ES_tradnl" sz="1100">
              <a:ea typeface="MS PGothic" pitchFamily="34" charset="-128"/>
            </a:rPr>
            <a:t>Costo anual de almacenamiento </a:t>
          </a:r>
          <a:r>
            <a:rPr lang="es-ES_tradnl" sz="1100">
              <a:ea typeface="MS PGothic" pitchFamily="34" charset="-128"/>
              <a:sym typeface="Symbol" pitchFamily="18" charset="2"/>
            </a:rPr>
            <a:t> Costo anual de instalación</a:t>
          </a:r>
        </a:p>
      </xdr:txBody>
    </xdr:sp>
    <xdr:clientData/>
  </xdr:twoCellAnchor>
  <xdr:twoCellAnchor editAs="oneCell">
    <xdr:from>
      <xdr:col>5</xdr:col>
      <xdr:colOff>1024466</xdr:colOff>
      <xdr:row>36</xdr:row>
      <xdr:rowOff>127000</xdr:rowOff>
    </xdr:from>
    <xdr:to>
      <xdr:col>6</xdr:col>
      <xdr:colOff>130781</xdr:colOff>
      <xdr:row>38</xdr:row>
      <xdr:rowOff>108960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3016" y="6080125"/>
          <a:ext cx="344565" cy="305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634134</xdr:colOff>
      <xdr:row>8</xdr:row>
      <xdr:rowOff>167121</xdr:rowOff>
    </xdr:from>
    <xdr:to>
      <xdr:col>5</xdr:col>
      <xdr:colOff>21647</xdr:colOff>
      <xdr:row>13</xdr:row>
      <xdr:rowOff>52821</xdr:rowOff>
    </xdr:to>
    <xdr:sp macro="" textlink="">
      <xdr:nvSpPr>
        <xdr:cNvPr id="2" name="Diagrama de flujo: conector 1">
          <a:extLst>
            <a:ext uri="{FF2B5EF4-FFF2-40B4-BE49-F238E27FC236}">
              <a16:creationId xmlns:a16="http://schemas.microsoft.com/office/drawing/2014/main" xmlns="" id="{679BFFEA-191E-451A-8D62-7268B2B60B9B}"/>
            </a:ext>
          </a:extLst>
        </xdr:cNvPr>
        <xdr:cNvSpPr/>
      </xdr:nvSpPr>
      <xdr:spPr>
        <a:xfrm>
          <a:off x="2920134" y="1691121"/>
          <a:ext cx="911513" cy="8382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551295</xdr:colOff>
      <xdr:row>34</xdr:row>
      <xdr:rowOff>27131</xdr:rowOff>
    </xdr:from>
    <xdr:to>
      <xdr:col>4</xdr:col>
      <xdr:colOff>700809</xdr:colOff>
      <xdr:row>38</xdr:row>
      <xdr:rowOff>103332</xdr:rowOff>
    </xdr:to>
    <xdr:sp macro="" textlink="">
      <xdr:nvSpPr>
        <xdr:cNvPr id="3" name="Diagrama de flujo: conector 2">
          <a:extLst>
            <a:ext uri="{FF2B5EF4-FFF2-40B4-BE49-F238E27FC236}">
              <a16:creationId xmlns:a16="http://schemas.microsoft.com/office/drawing/2014/main" xmlns="" id="{BB6F3531-26F1-4AE2-B794-61A3A0A79670}"/>
            </a:ext>
          </a:extLst>
        </xdr:cNvPr>
        <xdr:cNvSpPr/>
      </xdr:nvSpPr>
      <xdr:spPr>
        <a:xfrm>
          <a:off x="2837295" y="6504131"/>
          <a:ext cx="911514" cy="838201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152400</xdr:colOff>
      <xdr:row>10</xdr:row>
      <xdr:rowOff>76200</xdr:rowOff>
    </xdr:to>
    <xdr:sp macro="" textlink="">
      <xdr:nvSpPr>
        <xdr:cNvPr id="4" name="Diagrama de flujo: conector 3">
          <a:extLst>
            <a:ext uri="{FF2B5EF4-FFF2-40B4-BE49-F238E27FC236}">
              <a16:creationId xmlns:a16="http://schemas.microsoft.com/office/drawing/2014/main" xmlns="" id="{9012A8A7-C03A-4A23-82B6-B08718A8B748}"/>
            </a:ext>
          </a:extLst>
        </xdr:cNvPr>
        <xdr:cNvSpPr/>
      </xdr:nvSpPr>
      <xdr:spPr>
        <a:xfrm>
          <a:off x="5334000" y="1143000"/>
          <a:ext cx="914400" cy="8382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152400</xdr:colOff>
      <xdr:row>16</xdr:row>
      <xdr:rowOff>76200</xdr:rowOff>
    </xdr:to>
    <xdr:sp macro="" textlink="">
      <xdr:nvSpPr>
        <xdr:cNvPr id="5" name="Diagrama de flujo: conector 4">
          <a:extLst>
            <a:ext uri="{FF2B5EF4-FFF2-40B4-BE49-F238E27FC236}">
              <a16:creationId xmlns:a16="http://schemas.microsoft.com/office/drawing/2014/main" xmlns="" id="{0912FF6B-594E-4B05-AFBA-AD9FEE4C2D7B}"/>
            </a:ext>
          </a:extLst>
        </xdr:cNvPr>
        <xdr:cNvSpPr/>
      </xdr:nvSpPr>
      <xdr:spPr>
        <a:xfrm>
          <a:off x="5334000" y="2286000"/>
          <a:ext cx="914400" cy="8382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152400</xdr:colOff>
      <xdr:row>22</xdr:row>
      <xdr:rowOff>76200</xdr:rowOff>
    </xdr:to>
    <xdr:sp macro="" textlink="">
      <xdr:nvSpPr>
        <xdr:cNvPr id="6" name="Diagrama de flujo: conector 5">
          <a:extLst>
            <a:ext uri="{FF2B5EF4-FFF2-40B4-BE49-F238E27FC236}">
              <a16:creationId xmlns:a16="http://schemas.microsoft.com/office/drawing/2014/main" xmlns="" id="{5BFA1F17-C11F-4E14-BB75-6BFFD2C053FA}"/>
            </a:ext>
          </a:extLst>
        </xdr:cNvPr>
        <xdr:cNvSpPr/>
      </xdr:nvSpPr>
      <xdr:spPr>
        <a:xfrm>
          <a:off x="5334000" y="3429000"/>
          <a:ext cx="914400" cy="8382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721592</xdr:colOff>
      <xdr:row>25</xdr:row>
      <xdr:rowOff>43295</xdr:rowOff>
    </xdr:from>
    <xdr:to>
      <xdr:col>8</xdr:col>
      <xdr:colOff>109105</xdr:colOff>
      <xdr:row>29</xdr:row>
      <xdr:rowOff>116609</xdr:rowOff>
    </xdr:to>
    <xdr:sp macro="" textlink="">
      <xdr:nvSpPr>
        <xdr:cNvPr id="7" name="Diagrama de flujo: conector 6">
          <a:extLst>
            <a:ext uri="{FF2B5EF4-FFF2-40B4-BE49-F238E27FC236}">
              <a16:creationId xmlns:a16="http://schemas.microsoft.com/office/drawing/2014/main" xmlns="" id="{4E852ACE-38F9-4D9D-90FC-B6C0816DA024}"/>
            </a:ext>
          </a:extLst>
        </xdr:cNvPr>
        <xdr:cNvSpPr/>
      </xdr:nvSpPr>
      <xdr:spPr>
        <a:xfrm>
          <a:off x="5293592" y="4805795"/>
          <a:ext cx="911513" cy="835314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721592</xdr:colOff>
      <xdr:row>32</xdr:row>
      <xdr:rowOff>57728</xdr:rowOff>
    </xdr:from>
    <xdr:to>
      <xdr:col>8</xdr:col>
      <xdr:colOff>109105</xdr:colOff>
      <xdr:row>36</xdr:row>
      <xdr:rowOff>131041</xdr:rowOff>
    </xdr:to>
    <xdr:sp macro="" textlink="">
      <xdr:nvSpPr>
        <xdr:cNvPr id="8" name="Diagrama de flujo: conector 7">
          <a:extLst>
            <a:ext uri="{FF2B5EF4-FFF2-40B4-BE49-F238E27FC236}">
              <a16:creationId xmlns:a16="http://schemas.microsoft.com/office/drawing/2014/main" xmlns="" id="{0CAE2841-771D-4987-A08D-2E9E8C1E383A}"/>
            </a:ext>
          </a:extLst>
        </xdr:cNvPr>
        <xdr:cNvSpPr/>
      </xdr:nvSpPr>
      <xdr:spPr>
        <a:xfrm>
          <a:off x="5293592" y="6153728"/>
          <a:ext cx="911513" cy="835313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729674</xdr:colOff>
      <xdr:row>39</xdr:row>
      <xdr:rowOff>94673</xdr:rowOff>
    </xdr:from>
    <xdr:to>
      <xdr:col>8</xdr:col>
      <xdr:colOff>117187</xdr:colOff>
      <xdr:row>43</xdr:row>
      <xdr:rowOff>167987</xdr:rowOff>
    </xdr:to>
    <xdr:sp macro="" textlink="">
      <xdr:nvSpPr>
        <xdr:cNvPr id="9" name="Diagrama de flujo: conector 8">
          <a:extLst>
            <a:ext uri="{FF2B5EF4-FFF2-40B4-BE49-F238E27FC236}">
              <a16:creationId xmlns:a16="http://schemas.microsoft.com/office/drawing/2014/main" xmlns="" id="{E1F1114D-CA27-45EF-A112-925C72580D81}"/>
            </a:ext>
          </a:extLst>
        </xdr:cNvPr>
        <xdr:cNvSpPr/>
      </xdr:nvSpPr>
      <xdr:spPr>
        <a:xfrm>
          <a:off x="5301674" y="7524173"/>
          <a:ext cx="911513" cy="835314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723323</xdr:colOff>
      <xdr:row>46</xdr:row>
      <xdr:rowOff>59461</xdr:rowOff>
    </xdr:from>
    <xdr:to>
      <xdr:col>8</xdr:col>
      <xdr:colOff>110836</xdr:colOff>
      <xdr:row>50</xdr:row>
      <xdr:rowOff>132774</xdr:rowOff>
    </xdr:to>
    <xdr:sp macro="" textlink="">
      <xdr:nvSpPr>
        <xdr:cNvPr id="10" name="Diagrama de flujo: conector 9">
          <a:extLst>
            <a:ext uri="{FF2B5EF4-FFF2-40B4-BE49-F238E27FC236}">
              <a16:creationId xmlns:a16="http://schemas.microsoft.com/office/drawing/2014/main" xmlns="" id="{2962D65B-16E9-487F-BF91-0001F9F8A9F6}"/>
            </a:ext>
          </a:extLst>
        </xdr:cNvPr>
        <xdr:cNvSpPr/>
      </xdr:nvSpPr>
      <xdr:spPr>
        <a:xfrm>
          <a:off x="5295323" y="8822461"/>
          <a:ext cx="911513" cy="835313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700809</xdr:colOff>
      <xdr:row>34</xdr:row>
      <xdr:rowOff>94385</xdr:rowOff>
    </xdr:from>
    <xdr:to>
      <xdr:col>6</xdr:col>
      <xdr:colOff>721592</xdr:colOff>
      <xdr:row>36</xdr:row>
      <xdr:rowOff>65232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210F88D2-9326-40DA-9576-E5F26ECE7A8F}"/>
            </a:ext>
          </a:extLst>
        </xdr:cNvPr>
        <xdr:cNvCxnSpPr>
          <a:stCxn id="3" idx="6"/>
          <a:endCxn id="8" idx="2"/>
        </xdr:cNvCxnSpPr>
      </xdr:nvCxnSpPr>
      <xdr:spPr>
        <a:xfrm flipV="1">
          <a:off x="3748809" y="6571385"/>
          <a:ext cx="1544783" cy="351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567321</xdr:colOff>
      <xdr:row>37</xdr:row>
      <xdr:rowOff>171080</xdr:rowOff>
    </xdr:from>
    <xdr:to>
      <xdr:col>6</xdr:col>
      <xdr:colOff>729674</xdr:colOff>
      <xdr:row>41</xdr:row>
      <xdr:rowOff>131330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76FD9D80-B314-4F75-8AE1-2C350DB3001F}"/>
            </a:ext>
          </a:extLst>
        </xdr:cNvPr>
        <xdr:cNvCxnSpPr>
          <a:stCxn id="3" idx="5"/>
          <a:endCxn id="9" idx="2"/>
        </xdr:cNvCxnSpPr>
      </xdr:nvCxnSpPr>
      <xdr:spPr>
        <a:xfrm>
          <a:off x="3615321" y="7219580"/>
          <a:ext cx="1686353" cy="722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245052</xdr:colOff>
      <xdr:row>38</xdr:row>
      <xdr:rowOff>103332</xdr:rowOff>
    </xdr:from>
    <xdr:to>
      <xdr:col>6</xdr:col>
      <xdr:colOff>723323</xdr:colOff>
      <xdr:row>48</xdr:row>
      <xdr:rowOff>96118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xmlns="" id="{F5E1DB21-7D74-4B79-8036-EFF116E439BE}"/>
            </a:ext>
          </a:extLst>
        </xdr:cNvPr>
        <xdr:cNvCxnSpPr>
          <a:stCxn id="3" idx="4"/>
          <a:endCxn id="10" idx="2"/>
        </xdr:cNvCxnSpPr>
      </xdr:nvCxnSpPr>
      <xdr:spPr>
        <a:xfrm>
          <a:off x="3293052" y="7342332"/>
          <a:ext cx="2002271" cy="1897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567321</xdr:colOff>
      <xdr:row>28</xdr:row>
      <xdr:rowOff>184780</xdr:rowOff>
    </xdr:from>
    <xdr:to>
      <xdr:col>7</xdr:col>
      <xdr:colOff>93080</xdr:colOff>
      <xdr:row>34</xdr:row>
      <xdr:rowOff>149883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xmlns="" id="{C6D710B0-BAFB-4271-BA82-E799BDD92690}"/>
            </a:ext>
          </a:extLst>
        </xdr:cNvPr>
        <xdr:cNvCxnSpPr>
          <a:stCxn id="3" idx="7"/>
          <a:endCxn id="7" idx="3"/>
        </xdr:cNvCxnSpPr>
      </xdr:nvCxnSpPr>
      <xdr:spPr>
        <a:xfrm flipV="1">
          <a:off x="3615321" y="5518780"/>
          <a:ext cx="1811759" cy="11081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8</xdr:row>
      <xdr:rowOff>38100</xdr:rowOff>
    </xdr:from>
    <xdr:to>
      <xdr:col>7</xdr:col>
      <xdr:colOff>0</xdr:colOff>
      <xdr:row>9</xdr:row>
      <xdr:rowOff>104804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xmlns="" id="{0C0E03EF-5DF5-4029-8B5B-662175E2F31E}"/>
            </a:ext>
          </a:extLst>
        </xdr:cNvPr>
        <xdr:cNvCxnSpPr>
          <a:endCxn id="4" idx="2"/>
        </xdr:cNvCxnSpPr>
      </xdr:nvCxnSpPr>
      <xdr:spPr>
        <a:xfrm flipV="1">
          <a:off x="3708400" y="1562100"/>
          <a:ext cx="1625600" cy="2572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12</xdr:row>
      <xdr:rowOff>66704</xdr:rowOff>
    </xdr:from>
    <xdr:to>
      <xdr:col>7</xdr:col>
      <xdr:colOff>0</xdr:colOff>
      <xdr:row>14</xdr:row>
      <xdr:rowOff>38100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282A2F8F-0782-4566-B321-8CBA641772F4}"/>
            </a:ext>
          </a:extLst>
        </xdr:cNvPr>
        <xdr:cNvCxnSpPr>
          <a:endCxn id="5" idx="2"/>
        </xdr:cNvCxnSpPr>
      </xdr:nvCxnSpPr>
      <xdr:spPr>
        <a:xfrm>
          <a:off x="3708400" y="2352704"/>
          <a:ext cx="1625600" cy="3523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482600</xdr:colOff>
      <xdr:row>13</xdr:row>
      <xdr:rowOff>38100</xdr:rowOff>
    </xdr:from>
    <xdr:to>
      <xdr:col>7</xdr:col>
      <xdr:colOff>0</xdr:colOff>
      <xdr:row>20</xdr:row>
      <xdr:rowOff>38100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xmlns="" id="{85EE0D68-0AFE-4865-87E9-A6C21C640EC5}"/>
            </a:ext>
          </a:extLst>
        </xdr:cNvPr>
        <xdr:cNvCxnSpPr>
          <a:endCxn id="6" idx="2"/>
        </xdr:cNvCxnSpPr>
      </xdr:nvCxnSpPr>
      <xdr:spPr>
        <a:xfrm>
          <a:off x="3530600" y="2514600"/>
          <a:ext cx="1803400" cy="1333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589395</xdr:colOff>
      <xdr:row>20</xdr:row>
      <xdr:rowOff>27131</xdr:rowOff>
    </xdr:from>
    <xdr:to>
      <xdr:col>4</xdr:col>
      <xdr:colOff>738909</xdr:colOff>
      <xdr:row>24</xdr:row>
      <xdr:rowOff>103332</xdr:rowOff>
    </xdr:to>
    <xdr:sp macro="" textlink="">
      <xdr:nvSpPr>
        <xdr:cNvPr id="2" name="Diagrama de flujo: conector 1">
          <a:extLst>
            <a:ext uri="{FF2B5EF4-FFF2-40B4-BE49-F238E27FC236}">
              <a16:creationId xmlns:a16="http://schemas.microsoft.com/office/drawing/2014/main" xmlns="" id="{DFC484CD-DF04-4DFE-9702-A315ACADDFCA}"/>
            </a:ext>
          </a:extLst>
        </xdr:cNvPr>
        <xdr:cNvSpPr/>
      </xdr:nvSpPr>
      <xdr:spPr>
        <a:xfrm>
          <a:off x="2875395" y="3837131"/>
          <a:ext cx="911514" cy="838201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635000</xdr:colOff>
      <xdr:row>4</xdr:row>
      <xdr:rowOff>152400</xdr:rowOff>
    </xdr:from>
    <xdr:to>
      <xdr:col>11</xdr:col>
      <xdr:colOff>25400</xdr:colOff>
      <xdr:row>9</xdr:row>
      <xdr:rowOff>38100</xdr:rowOff>
    </xdr:to>
    <xdr:sp macro="" textlink="">
      <xdr:nvSpPr>
        <xdr:cNvPr id="3" name="Diagrama de flujo: conector 2">
          <a:extLst>
            <a:ext uri="{FF2B5EF4-FFF2-40B4-BE49-F238E27FC236}">
              <a16:creationId xmlns:a16="http://schemas.microsoft.com/office/drawing/2014/main" xmlns="" id="{93D04471-2E71-4459-AF74-26871FB09390}"/>
            </a:ext>
          </a:extLst>
        </xdr:cNvPr>
        <xdr:cNvSpPr/>
      </xdr:nvSpPr>
      <xdr:spPr>
        <a:xfrm>
          <a:off x="7493000" y="914400"/>
          <a:ext cx="914400" cy="8382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685800</xdr:colOff>
      <xdr:row>10</xdr:row>
      <xdr:rowOff>38100</xdr:rowOff>
    </xdr:from>
    <xdr:to>
      <xdr:col>11</xdr:col>
      <xdr:colOff>76200</xdr:colOff>
      <xdr:row>14</xdr:row>
      <xdr:rowOff>177800</xdr:rowOff>
    </xdr:to>
    <xdr:sp macro="" textlink="">
      <xdr:nvSpPr>
        <xdr:cNvPr id="4" name="Diagrama de flujo: conector 3">
          <a:extLst>
            <a:ext uri="{FF2B5EF4-FFF2-40B4-BE49-F238E27FC236}">
              <a16:creationId xmlns:a16="http://schemas.microsoft.com/office/drawing/2014/main" xmlns="" id="{707257C0-42F2-4F36-BF1C-704273A39A7D}"/>
            </a:ext>
          </a:extLst>
        </xdr:cNvPr>
        <xdr:cNvSpPr/>
      </xdr:nvSpPr>
      <xdr:spPr>
        <a:xfrm>
          <a:off x="7543800" y="1943100"/>
          <a:ext cx="914400" cy="9017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698500</xdr:colOff>
      <xdr:row>16</xdr:row>
      <xdr:rowOff>12700</xdr:rowOff>
    </xdr:from>
    <xdr:to>
      <xdr:col>11</xdr:col>
      <xdr:colOff>88900</xdr:colOff>
      <xdr:row>20</xdr:row>
      <xdr:rowOff>88900</xdr:rowOff>
    </xdr:to>
    <xdr:sp macro="" textlink="">
      <xdr:nvSpPr>
        <xdr:cNvPr id="5" name="Diagrama de flujo: conector 4">
          <a:extLst>
            <a:ext uri="{FF2B5EF4-FFF2-40B4-BE49-F238E27FC236}">
              <a16:creationId xmlns:a16="http://schemas.microsoft.com/office/drawing/2014/main" xmlns="" id="{A2258417-A37D-4C3B-8EA7-5FD914E88695}"/>
            </a:ext>
          </a:extLst>
        </xdr:cNvPr>
        <xdr:cNvSpPr/>
      </xdr:nvSpPr>
      <xdr:spPr>
        <a:xfrm>
          <a:off x="7556500" y="3060700"/>
          <a:ext cx="914400" cy="838200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746992</xdr:colOff>
      <xdr:row>21</xdr:row>
      <xdr:rowOff>132195</xdr:rowOff>
    </xdr:from>
    <xdr:to>
      <xdr:col>11</xdr:col>
      <xdr:colOff>134505</xdr:colOff>
      <xdr:row>26</xdr:row>
      <xdr:rowOff>15009</xdr:rowOff>
    </xdr:to>
    <xdr:sp macro="" textlink="">
      <xdr:nvSpPr>
        <xdr:cNvPr id="6" name="Diagrama de flujo: conector 5">
          <a:extLst>
            <a:ext uri="{FF2B5EF4-FFF2-40B4-BE49-F238E27FC236}">
              <a16:creationId xmlns:a16="http://schemas.microsoft.com/office/drawing/2014/main" xmlns="" id="{843ACEAC-39F3-493F-AEA3-0373C51C5AD5}"/>
            </a:ext>
          </a:extLst>
        </xdr:cNvPr>
        <xdr:cNvSpPr/>
      </xdr:nvSpPr>
      <xdr:spPr>
        <a:xfrm>
          <a:off x="7604992" y="4132695"/>
          <a:ext cx="911513" cy="835314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683492</xdr:colOff>
      <xdr:row>28</xdr:row>
      <xdr:rowOff>121228</xdr:rowOff>
    </xdr:from>
    <xdr:to>
      <xdr:col>11</xdr:col>
      <xdr:colOff>71005</xdr:colOff>
      <xdr:row>33</xdr:row>
      <xdr:rowOff>4041</xdr:rowOff>
    </xdr:to>
    <xdr:sp macro="" textlink="">
      <xdr:nvSpPr>
        <xdr:cNvPr id="7" name="Diagrama de flujo: conector 6">
          <a:extLst>
            <a:ext uri="{FF2B5EF4-FFF2-40B4-BE49-F238E27FC236}">
              <a16:creationId xmlns:a16="http://schemas.microsoft.com/office/drawing/2014/main" xmlns="" id="{CFE953F5-1E04-43EE-9D52-C51439446E11}"/>
            </a:ext>
          </a:extLst>
        </xdr:cNvPr>
        <xdr:cNvSpPr/>
      </xdr:nvSpPr>
      <xdr:spPr>
        <a:xfrm>
          <a:off x="7541492" y="5455228"/>
          <a:ext cx="911513" cy="835313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716974</xdr:colOff>
      <xdr:row>34</xdr:row>
      <xdr:rowOff>170873</xdr:rowOff>
    </xdr:from>
    <xdr:to>
      <xdr:col>11</xdr:col>
      <xdr:colOff>104487</xdr:colOff>
      <xdr:row>39</xdr:row>
      <xdr:rowOff>53687</xdr:rowOff>
    </xdr:to>
    <xdr:sp macro="" textlink="">
      <xdr:nvSpPr>
        <xdr:cNvPr id="8" name="Diagrama de flujo: conector 7">
          <a:extLst>
            <a:ext uri="{FF2B5EF4-FFF2-40B4-BE49-F238E27FC236}">
              <a16:creationId xmlns:a16="http://schemas.microsoft.com/office/drawing/2014/main" xmlns="" id="{F63BB115-633C-4214-8981-408847AEC6A3}"/>
            </a:ext>
          </a:extLst>
        </xdr:cNvPr>
        <xdr:cNvSpPr/>
      </xdr:nvSpPr>
      <xdr:spPr>
        <a:xfrm>
          <a:off x="7574974" y="6647873"/>
          <a:ext cx="911513" cy="835314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711200</xdr:colOff>
      <xdr:row>10</xdr:row>
      <xdr:rowOff>25400</xdr:rowOff>
    </xdr:from>
    <xdr:to>
      <xdr:col>8</xdr:col>
      <xdr:colOff>85436</xdr:colOff>
      <xdr:row>14</xdr:row>
      <xdr:rowOff>69274</xdr:rowOff>
    </xdr:to>
    <xdr:sp macro="" textlink="">
      <xdr:nvSpPr>
        <xdr:cNvPr id="9" name="Diagrama de flujo: conector 8">
          <a:extLst>
            <a:ext uri="{FF2B5EF4-FFF2-40B4-BE49-F238E27FC236}">
              <a16:creationId xmlns:a16="http://schemas.microsoft.com/office/drawing/2014/main" xmlns="" id="{85BB83D5-5623-4EEC-80E2-985D5BF4E23F}"/>
            </a:ext>
          </a:extLst>
        </xdr:cNvPr>
        <xdr:cNvSpPr/>
      </xdr:nvSpPr>
      <xdr:spPr>
        <a:xfrm>
          <a:off x="5283200" y="1930400"/>
          <a:ext cx="898236" cy="805874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605421</xdr:colOff>
      <xdr:row>23</xdr:row>
      <xdr:rowOff>171080</xdr:rowOff>
    </xdr:from>
    <xdr:to>
      <xdr:col>6</xdr:col>
      <xdr:colOff>698500</xdr:colOff>
      <xdr:row>33</xdr:row>
      <xdr:rowOff>49357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2ED2E467-5487-496F-9C0F-46736D027204}"/>
            </a:ext>
          </a:extLst>
        </xdr:cNvPr>
        <xdr:cNvCxnSpPr>
          <a:stCxn id="2" idx="5"/>
          <a:endCxn id="11" idx="2"/>
        </xdr:cNvCxnSpPr>
      </xdr:nvCxnSpPr>
      <xdr:spPr>
        <a:xfrm>
          <a:off x="3653421" y="4552580"/>
          <a:ext cx="1617079" cy="17832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698500</xdr:colOff>
      <xdr:row>31</xdr:row>
      <xdr:rowOff>12700</xdr:rowOff>
    </xdr:from>
    <xdr:to>
      <xdr:col>8</xdr:col>
      <xdr:colOff>86013</xdr:colOff>
      <xdr:row>35</xdr:row>
      <xdr:rowOff>86014</xdr:rowOff>
    </xdr:to>
    <xdr:sp macro="" textlink="">
      <xdr:nvSpPr>
        <xdr:cNvPr id="11" name="Diagrama de flujo: conector 10">
          <a:extLst>
            <a:ext uri="{FF2B5EF4-FFF2-40B4-BE49-F238E27FC236}">
              <a16:creationId xmlns:a16="http://schemas.microsoft.com/office/drawing/2014/main" xmlns="" id="{CBBB0624-8590-41C9-BBD9-1D233082D668}"/>
            </a:ext>
          </a:extLst>
        </xdr:cNvPr>
        <xdr:cNvSpPr/>
      </xdr:nvSpPr>
      <xdr:spPr>
        <a:xfrm>
          <a:off x="5270500" y="5918200"/>
          <a:ext cx="911513" cy="835314"/>
        </a:xfrm>
        <a:prstGeom prst="flowChartConnector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605421</xdr:colOff>
      <xdr:row>12</xdr:row>
      <xdr:rowOff>47337</xdr:rowOff>
    </xdr:from>
    <xdr:to>
      <xdr:col>6</xdr:col>
      <xdr:colOff>711200</xdr:colOff>
      <xdr:row>20</xdr:row>
      <xdr:rowOff>149883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9DA5C419-E0B6-446E-BF9C-AF71DD1BDB2D}"/>
            </a:ext>
          </a:extLst>
        </xdr:cNvPr>
        <xdr:cNvCxnSpPr>
          <a:stCxn id="2" idx="7"/>
          <a:endCxn id="9" idx="2"/>
        </xdr:cNvCxnSpPr>
      </xdr:nvCxnSpPr>
      <xdr:spPr>
        <a:xfrm flipV="1">
          <a:off x="3653421" y="2333337"/>
          <a:ext cx="1629779" cy="16265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673100</xdr:colOff>
      <xdr:row>7</xdr:row>
      <xdr:rowOff>0</xdr:rowOff>
    </xdr:from>
    <xdr:to>
      <xdr:col>9</xdr:col>
      <xdr:colOff>635000</xdr:colOff>
      <xdr:row>10</xdr:row>
      <xdr:rowOff>127946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xmlns="" id="{76C3AF14-8081-43BD-AF2B-AEFB74F4CABA}"/>
            </a:ext>
          </a:extLst>
        </xdr:cNvPr>
        <xdr:cNvCxnSpPr>
          <a:endCxn id="3" idx="2"/>
        </xdr:cNvCxnSpPr>
      </xdr:nvCxnSpPr>
      <xdr:spPr>
        <a:xfrm flipV="1">
          <a:off x="6007100" y="1333500"/>
          <a:ext cx="1485900" cy="699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85436</xdr:colOff>
      <xdr:row>12</xdr:row>
      <xdr:rowOff>47337</xdr:rowOff>
    </xdr:from>
    <xdr:to>
      <xdr:col>9</xdr:col>
      <xdr:colOff>685800</xdr:colOff>
      <xdr:row>12</xdr:row>
      <xdr:rowOff>107950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xmlns="" id="{48763B35-6196-4A11-8E36-1BE83CD22A76}"/>
            </a:ext>
          </a:extLst>
        </xdr:cNvPr>
        <xdr:cNvCxnSpPr>
          <a:stCxn id="9" idx="6"/>
          <a:endCxn id="4" idx="2"/>
        </xdr:cNvCxnSpPr>
      </xdr:nvCxnSpPr>
      <xdr:spPr>
        <a:xfrm>
          <a:off x="6181436" y="2333337"/>
          <a:ext cx="1362364" cy="606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715892</xdr:colOff>
      <xdr:row>13</xdr:row>
      <xdr:rowOff>141756</xdr:rowOff>
    </xdr:from>
    <xdr:to>
      <xdr:col>9</xdr:col>
      <xdr:colOff>698500</xdr:colOff>
      <xdr:row>18</xdr:row>
      <xdr:rowOff>50800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xmlns="" id="{336A6950-DA43-4D61-9CD6-0EE953851EC5}"/>
            </a:ext>
          </a:extLst>
        </xdr:cNvPr>
        <xdr:cNvCxnSpPr>
          <a:stCxn id="9" idx="5"/>
          <a:endCxn id="5" idx="2"/>
        </xdr:cNvCxnSpPr>
      </xdr:nvCxnSpPr>
      <xdr:spPr>
        <a:xfrm>
          <a:off x="6049892" y="2618256"/>
          <a:ext cx="1506608" cy="8615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398318</xdr:colOff>
      <xdr:row>14</xdr:row>
      <xdr:rowOff>69274</xdr:rowOff>
    </xdr:from>
    <xdr:to>
      <xdr:col>9</xdr:col>
      <xdr:colOff>746992</xdr:colOff>
      <xdr:row>23</xdr:row>
      <xdr:rowOff>168852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E496A341-109F-4159-8AD8-C34FBCB1D9D2}"/>
            </a:ext>
          </a:extLst>
        </xdr:cNvPr>
        <xdr:cNvCxnSpPr>
          <a:stCxn id="9" idx="4"/>
          <a:endCxn id="6" idx="2"/>
        </xdr:cNvCxnSpPr>
      </xdr:nvCxnSpPr>
      <xdr:spPr>
        <a:xfrm>
          <a:off x="5732318" y="2736274"/>
          <a:ext cx="1872674" cy="18140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30</xdr:row>
      <xdr:rowOff>157885</xdr:rowOff>
    </xdr:from>
    <xdr:to>
      <xdr:col>9</xdr:col>
      <xdr:colOff>683492</xdr:colOff>
      <xdr:row>32</xdr:row>
      <xdr:rowOff>76200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xmlns="" id="{6C04B9D8-A356-4742-BB02-AAD0CDDF1150}"/>
            </a:ext>
          </a:extLst>
        </xdr:cNvPr>
        <xdr:cNvCxnSpPr>
          <a:endCxn id="7" idx="2"/>
        </xdr:cNvCxnSpPr>
      </xdr:nvCxnSpPr>
      <xdr:spPr>
        <a:xfrm flipV="1">
          <a:off x="6121400" y="5872885"/>
          <a:ext cx="1420092" cy="299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714525</xdr:colOff>
      <xdr:row>34</xdr:row>
      <xdr:rowOff>154185</xdr:rowOff>
    </xdr:from>
    <xdr:to>
      <xdr:col>9</xdr:col>
      <xdr:colOff>716974</xdr:colOff>
      <xdr:row>37</xdr:row>
      <xdr:rowOff>17030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xmlns="" id="{041DF71C-B3A0-4911-85BC-D127D6F24EAC}"/>
            </a:ext>
          </a:extLst>
        </xdr:cNvPr>
        <xdr:cNvCxnSpPr>
          <a:stCxn id="11" idx="5"/>
          <a:endCxn id="8" idx="2"/>
        </xdr:cNvCxnSpPr>
      </xdr:nvCxnSpPr>
      <xdr:spPr>
        <a:xfrm>
          <a:off x="6048525" y="6631185"/>
          <a:ext cx="1526449" cy="434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ucion%20Final-1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olorzano/Desktop/UCR/2019%20II%20-%20Metodos%20cuantitativos%20I/Examenes/Examen%202/Solucion%202%20parcial-Metodos-IVO-II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bol"/>
      <sheetName val="Inventario determinístico"/>
      <sheetName val="1. PRONÓSTICOS"/>
      <sheetName val="Golden"/>
    </sheetNames>
    <sheetDataSet>
      <sheetData sheetId="0">
        <row r="15">
          <cell r="F15" t="str">
            <v>Comprar</v>
          </cell>
        </row>
        <row r="16">
          <cell r="Y16">
            <v>10000</v>
          </cell>
        </row>
        <row r="17">
          <cell r="F17">
            <v>10000</v>
          </cell>
          <cell r="G17">
            <v>10000</v>
          </cell>
        </row>
        <row r="20">
          <cell r="N20" t="str">
            <v>Comprar</v>
          </cell>
        </row>
        <row r="21">
          <cell r="Y21">
            <v>20000</v>
          </cell>
        </row>
        <row r="22">
          <cell r="N22">
            <v>20000</v>
          </cell>
          <cell r="O22">
            <v>20000</v>
          </cell>
        </row>
        <row r="23">
          <cell r="C23">
            <v>0</v>
          </cell>
        </row>
        <row r="24">
          <cell r="D24">
            <v>1</v>
          </cell>
          <cell r="J24">
            <v>0.4</v>
          </cell>
        </row>
        <row r="25">
          <cell r="C25">
            <v>10000</v>
          </cell>
          <cell r="J25" t="str">
            <v>Disponible</v>
          </cell>
          <cell r="V25" t="str">
            <v>Comprar</v>
          </cell>
        </row>
        <row r="26">
          <cell r="L26">
            <v>1</v>
          </cell>
          <cell r="R26">
            <v>0.4</v>
          </cell>
          <cell r="Y26">
            <v>24000</v>
          </cell>
        </row>
        <row r="27">
          <cell r="J27">
            <v>0</v>
          </cell>
          <cell r="K27">
            <v>20000</v>
          </cell>
          <cell r="R27" t="str">
            <v>Disponible</v>
          </cell>
          <cell r="V27">
            <v>24000</v>
          </cell>
          <cell r="W27">
            <v>24000</v>
          </cell>
        </row>
        <row r="28">
          <cell r="T28">
            <v>1</v>
          </cell>
        </row>
        <row r="29">
          <cell r="R29">
            <v>0</v>
          </cell>
          <cell r="S29">
            <v>24000</v>
          </cell>
        </row>
        <row r="30">
          <cell r="V30" t="str">
            <v>No comprar</v>
          </cell>
        </row>
        <row r="31">
          <cell r="N31" t="str">
            <v>No comprar</v>
          </cell>
          <cell r="Y31">
            <v>0</v>
          </cell>
        </row>
        <row r="32">
          <cell r="F32" t="str">
            <v>No comprar</v>
          </cell>
          <cell r="V32">
            <v>0</v>
          </cell>
          <cell r="W32">
            <v>0</v>
          </cell>
        </row>
        <row r="33">
          <cell r="N33">
            <v>0</v>
          </cell>
          <cell r="O33">
            <v>9600</v>
          </cell>
        </row>
        <row r="34">
          <cell r="F34">
            <v>0</v>
          </cell>
          <cell r="G34">
            <v>8000</v>
          </cell>
          <cell r="R34">
            <v>0.6</v>
          </cell>
        </row>
        <row r="35">
          <cell r="R35" t="str">
            <v>Vendido</v>
          </cell>
        </row>
        <row r="36">
          <cell r="Y36">
            <v>0</v>
          </cell>
        </row>
        <row r="37">
          <cell r="R37">
            <v>0</v>
          </cell>
          <cell r="S37">
            <v>0</v>
          </cell>
        </row>
        <row r="39">
          <cell r="J39">
            <v>0.6</v>
          </cell>
        </row>
        <row r="40">
          <cell r="J40" t="str">
            <v>Vendido</v>
          </cell>
        </row>
        <row r="41">
          <cell r="Y41">
            <v>0</v>
          </cell>
        </row>
        <row r="42">
          <cell r="J42">
            <v>0</v>
          </cell>
          <cell r="K42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gunta #1"/>
      <sheetName val="Pregunta #2"/>
      <sheetName val="Pregunta #3"/>
      <sheetName val="Pregunta #4"/>
    </sheetNames>
    <sheetDataSet>
      <sheetData sheetId="0"/>
      <sheetData sheetId="1">
        <row r="5">
          <cell r="E5" t="str">
            <v>hour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2.emf"/><Relationship Id="rId5" Type="http://schemas.openxmlformats.org/officeDocument/2006/relationships/oleObject" Target="../embeddings/Microsoft_Equation2.bin"/><Relationship Id="rId6" Type="http://schemas.openxmlformats.org/officeDocument/2006/relationships/image" Target="../media/image3.emf"/><Relationship Id="rId7" Type="http://schemas.openxmlformats.org/officeDocument/2006/relationships/oleObject" Target="../embeddings/Microsoft_Equation3.bin"/><Relationship Id="rId8" Type="http://schemas.openxmlformats.org/officeDocument/2006/relationships/image" Target="../media/image4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9" sqref="K9"/>
    </sheetView>
  </sheetViews>
  <sheetFormatPr baseColWidth="10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K38"/>
  <sheetViews>
    <sheetView zoomScale="80" zoomScaleNormal="80" zoomScalePageLayoutView="80" workbookViewId="0">
      <selection activeCell="C36" sqref="C36"/>
    </sheetView>
  </sheetViews>
  <sheetFormatPr baseColWidth="10" defaultColWidth="9.1640625" defaultRowHeight="12" x14ac:dyDescent="0"/>
  <cols>
    <col min="1" max="1" width="30.5" style="1" customWidth="1"/>
    <col min="2" max="2" width="18.5" style="1" bestFit="1" customWidth="1"/>
    <col min="3" max="3" width="18.5" style="1" customWidth="1"/>
    <col min="4" max="4" width="11.5" style="1" customWidth="1"/>
    <col min="5" max="5" width="32.5" style="1" bestFit="1" customWidth="1"/>
    <col min="6" max="6" width="18.5" style="1" bestFit="1" customWidth="1"/>
    <col min="7" max="7" width="19.5" style="1" bestFit="1" customWidth="1"/>
    <col min="8" max="257" width="11.5" style="1" customWidth="1"/>
    <col min="258" max="258" width="25.1640625" style="1" bestFit="1" customWidth="1"/>
    <col min="259" max="259" width="18.5" style="1" bestFit="1" customWidth="1"/>
    <col min="260" max="260" width="11.5" style="1" customWidth="1"/>
    <col min="261" max="261" width="32.5" style="1" bestFit="1" customWidth="1"/>
    <col min="262" max="262" width="18.5" style="1" bestFit="1" customWidth="1"/>
    <col min="263" max="513" width="11.5" style="1" customWidth="1"/>
    <col min="514" max="514" width="25.1640625" style="1" bestFit="1" customWidth="1"/>
    <col min="515" max="515" width="18.5" style="1" bestFit="1" customWidth="1"/>
    <col min="516" max="516" width="11.5" style="1" customWidth="1"/>
    <col min="517" max="517" width="32.5" style="1" bestFit="1" customWidth="1"/>
    <col min="518" max="518" width="18.5" style="1" bestFit="1" customWidth="1"/>
    <col min="519" max="769" width="11.5" style="1" customWidth="1"/>
    <col min="770" max="770" width="25.1640625" style="1" bestFit="1" customWidth="1"/>
    <col min="771" max="771" width="18.5" style="1" bestFit="1" customWidth="1"/>
    <col min="772" max="772" width="11.5" style="1" customWidth="1"/>
    <col min="773" max="773" width="32.5" style="1" bestFit="1" customWidth="1"/>
    <col min="774" max="774" width="18.5" style="1" bestFit="1" customWidth="1"/>
    <col min="775" max="1025" width="11.5" style="1" customWidth="1"/>
    <col min="1026" max="1026" width="25.1640625" style="1" bestFit="1" customWidth="1"/>
    <col min="1027" max="1027" width="18.5" style="1" bestFit="1" customWidth="1"/>
    <col min="1028" max="1028" width="11.5" style="1" customWidth="1"/>
    <col min="1029" max="1029" width="32.5" style="1" bestFit="1" customWidth="1"/>
    <col min="1030" max="1030" width="18.5" style="1" bestFit="1" customWidth="1"/>
    <col min="1031" max="1281" width="11.5" style="1" customWidth="1"/>
    <col min="1282" max="1282" width="25.1640625" style="1" bestFit="1" customWidth="1"/>
    <col min="1283" max="1283" width="18.5" style="1" bestFit="1" customWidth="1"/>
    <col min="1284" max="1284" width="11.5" style="1" customWidth="1"/>
    <col min="1285" max="1285" width="32.5" style="1" bestFit="1" customWidth="1"/>
    <col min="1286" max="1286" width="18.5" style="1" bestFit="1" customWidth="1"/>
    <col min="1287" max="1537" width="11.5" style="1" customWidth="1"/>
    <col min="1538" max="1538" width="25.1640625" style="1" bestFit="1" customWidth="1"/>
    <col min="1539" max="1539" width="18.5" style="1" bestFit="1" customWidth="1"/>
    <col min="1540" max="1540" width="11.5" style="1" customWidth="1"/>
    <col min="1541" max="1541" width="32.5" style="1" bestFit="1" customWidth="1"/>
    <col min="1542" max="1542" width="18.5" style="1" bestFit="1" customWidth="1"/>
    <col min="1543" max="1793" width="11.5" style="1" customWidth="1"/>
    <col min="1794" max="1794" width="25.1640625" style="1" bestFit="1" customWidth="1"/>
    <col min="1795" max="1795" width="18.5" style="1" bestFit="1" customWidth="1"/>
    <col min="1796" max="1796" width="11.5" style="1" customWidth="1"/>
    <col min="1797" max="1797" width="32.5" style="1" bestFit="1" customWidth="1"/>
    <col min="1798" max="1798" width="18.5" style="1" bestFit="1" customWidth="1"/>
    <col min="1799" max="2049" width="11.5" style="1" customWidth="1"/>
    <col min="2050" max="2050" width="25.1640625" style="1" bestFit="1" customWidth="1"/>
    <col min="2051" max="2051" width="18.5" style="1" bestFit="1" customWidth="1"/>
    <col min="2052" max="2052" width="11.5" style="1" customWidth="1"/>
    <col min="2053" max="2053" width="32.5" style="1" bestFit="1" customWidth="1"/>
    <col min="2054" max="2054" width="18.5" style="1" bestFit="1" customWidth="1"/>
    <col min="2055" max="2305" width="11.5" style="1" customWidth="1"/>
    <col min="2306" max="2306" width="25.1640625" style="1" bestFit="1" customWidth="1"/>
    <col min="2307" max="2307" width="18.5" style="1" bestFit="1" customWidth="1"/>
    <col min="2308" max="2308" width="11.5" style="1" customWidth="1"/>
    <col min="2309" max="2309" width="32.5" style="1" bestFit="1" customWidth="1"/>
    <col min="2310" max="2310" width="18.5" style="1" bestFit="1" customWidth="1"/>
    <col min="2311" max="2561" width="11.5" style="1" customWidth="1"/>
    <col min="2562" max="2562" width="25.1640625" style="1" bestFit="1" customWidth="1"/>
    <col min="2563" max="2563" width="18.5" style="1" bestFit="1" customWidth="1"/>
    <col min="2564" max="2564" width="11.5" style="1" customWidth="1"/>
    <col min="2565" max="2565" width="32.5" style="1" bestFit="1" customWidth="1"/>
    <col min="2566" max="2566" width="18.5" style="1" bestFit="1" customWidth="1"/>
    <col min="2567" max="2817" width="11.5" style="1" customWidth="1"/>
    <col min="2818" max="2818" width="25.1640625" style="1" bestFit="1" customWidth="1"/>
    <col min="2819" max="2819" width="18.5" style="1" bestFit="1" customWidth="1"/>
    <col min="2820" max="2820" width="11.5" style="1" customWidth="1"/>
    <col min="2821" max="2821" width="32.5" style="1" bestFit="1" customWidth="1"/>
    <col min="2822" max="2822" width="18.5" style="1" bestFit="1" customWidth="1"/>
    <col min="2823" max="3073" width="11.5" style="1" customWidth="1"/>
    <col min="3074" max="3074" width="25.1640625" style="1" bestFit="1" customWidth="1"/>
    <col min="3075" max="3075" width="18.5" style="1" bestFit="1" customWidth="1"/>
    <col min="3076" max="3076" width="11.5" style="1" customWidth="1"/>
    <col min="3077" max="3077" width="32.5" style="1" bestFit="1" customWidth="1"/>
    <col min="3078" max="3078" width="18.5" style="1" bestFit="1" customWidth="1"/>
    <col min="3079" max="3329" width="11.5" style="1" customWidth="1"/>
    <col min="3330" max="3330" width="25.1640625" style="1" bestFit="1" customWidth="1"/>
    <col min="3331" max="3331" width="18.5" style="1" bestFit="1" customWidth="1"/>
    <col min="3332" max="3332" width="11.5" style="1" customWidth="1"/>
    <col min="3333" max="3333" width="32.5" style="1" bestFit="1" customWidth="1"/>
    <col min="3334" max="3334" width="18.5" style="1" bestFit="1" customWidth="1"/>
    <col min="3335" max="3585" width="11.5" style="1" customWidth="1"/>
    <col min="3586" max="3586" width="25.1640625" style="1" bestFit="1" customWidth="1"/>
    <col min="3587" max="3587" width="18.5" style="1" bestFit="1" customWidth="1"/>
    <col min="3588" max="3588" width="11.5" style="1" customWidth="1"/>
    <col min="3589" max="3589" width="32.5" style="1" bestFit="1" customWidth="1"/>
    <col min="3590" max="3590" width="18.5" style="1" bestFit="1" customWidth="1"/>
    <col min="3591" max="3841" width="11.5" style="1" customWidth="1"/>
    <col min="3842" max="3842" width="25.1640625" style="1" bestFit="1" customWidth="1"/>
    <col min="3843" max="3843" width="18.5" style="1" bestFit="1" customWidth="1"/>
    <col min="3844" max="3844" width="11.5" style="1" customWidth="1"/>
    <col min="3845" max="3845" width="32.5" style="1" bestFit="1" customWidth="1"/>
    <col min="3846" max="3846" width="18.5" style="1" bestFit="1" customWidth="1"/>
    <col min="3847" max="4097" width="11.5" style="1" customWidth="1"/>
    <col min="4098" max="4098" width="25.1640625" style="1" bestFit="1" customWidth="1"/>
    <col min="4099" max="4099" width="18.5" style="1" bestFit="1" customWidth="1"/>
    <col min="4100" max="4100" width="11.5" style="1" customWidth="1"/>
    <col min="4101" max="4101" width="32.5" style="1" bestFit="1" customWidth="1"/>
    <col min="4102" max="4102" width="18.5" style="1" bestFit="1" customWidth="1"/>
    <col min="4103" max="4353" width="11.5" style="1" customWidth="1"/>
    <col min="4354" max="4354" width="25.1640625" style="1" bestFit="1" customWidth="1"/>
    <col min="4355" max="4355" width="18.5" style="1" bestFit="1" customWidth="1"/>
    <col min="4356" max="4356" width="11.5" style="1" customWidth="1"/>
    <col min="4357" max="4357" width="32.5" style="1" bestFit="1" customWidth="1"/>
    <col min="4358" max="4358" width="18.5" style="1" bestFit="1" customWidth="1"/>
    <col min="4359" max="4609" width="11.5" style="1" customWidth="1"/>
    <col min="4610" max="4610" width="25.1640625" style="1" bestFit="1" customWidth="1"/>
    <col min="4611" max="4611" width="18.5" style="1" bestFit="1" customWidth="1"/>
    <col min="4612" max="4612" width="11.5" style="1" customWidth="1"/>
    <col min="4613" max="4613" width="32.5" style="1" bestFit="1" customWidth="1"/>
    <col min="4614" max="4614" width="18.5" style="1" bestFit="1" customWidth="1"/>
    <col min="4615" max="4865" width="11.5" style="1" customWidth="1"/>
    <col min="4866" max="4866" width="25.1640625" style="1" bestFit="1" customWidth="1"/>
    <col min="4867" max="4867" width="18.5" style="1" bestFit="1" customWidth="1"/>
    <col min="4868" max="4868" width="11.5" style="1" customWidth="1"/>
    <col min="4869" max="4869" width="32.5" style="1" bestFit="1" customWidth="1"/>
    <col min="4870" max="4870" width="18.5" style="1" bestFit="1" customWidth="1"/>
    <col min="4871" max="5121" width="11.5" style="1" customWidth="1"/>
    <col min="5122" max="5122" width="25.1640625" style="1" bestFit="1" customWidth="1"/>
    <col min="5123" max="5123" width="18.5" style="1" bestFit="1" customWidth="1"/>
    <col min="5124" max="5124" width="11.5" style="1" customWidth="1"/>
    <col min="5125" max="5125" width="32.5" style="1" bestFit="1" customWidth="1"/>
    <col min="5126" max="5126" width="18.5" style="1" bestFit="1" customWidth="1"/>
    <col min="5127" max="5377" width="11.5" style="1" customWidth="1"/>
    <col min="5378" max="5378" width="25.1640625" style="1" bestFit="1" customWidth="1"/>
    <col min="5379" max="5379" width="18.5" style="1" bestFit="1" customWidth="1"/>
    <col min="5380" max="5380" width="11.5" style="1" customWidth="1"/>
    <col min="5381" max="5381" width="32.5" style="1" bestFit="1" customWidth="1"/>
    <col min="5382" max="5382" width="18.5" style="1" bestFit="1" customWidth="1"/>
    <col min="5383" max="5633" width="11.5" style="1" customWidth="1"/>
    <col min="5634" max="5634" width="25.1640625" style="1" bestFit="1" customWidth="1"/>
    <col min="5635" max="5635" width="18.5" style="1" bestFit="1" customWidth="1"/>
    <col min="5636" max="5636" width="11.5" style="1" customWidth="1"/>
    <col min="5637" max="5637" width="32.5" style="1" bestFit="1" customWidth="1"/>
    <col min="5638" max="5638" width="18.5" style="1" bestFit="1" customWidth="1"/>
    <col min="5639" max="5889" width="11.5" style="1" customWidth="1"/>
    <col min="5890" max="5890" width="25.1640625" style="1" bestFit="1" customWidth="1"/>
    <col min="5891" max="5891" width="18.5" style="1" bestFit="1" customWidth="1"/>
    <col min="5892" max="5892" width="11.5" style="1" customWidth="1"/>
    <col min="5893" max="5893" width="32.5" style="1" bestFit="1" customWidth="1"/>
    <col min="5894" max="5894" width="18.5" style="1" bestFit="1" customWidth="1"/>
    <col min="5895" max="6145" width="11.5" style="1" customWidth="1"/>
    <col min="6146" max="6146" width="25.1640625" style="1" bestFit="1" customWidth="1"/>
    <col min="6147" max="6147" width="18.5" style="1" bestFit="1" customWidth="1"/>
    <col min="6148" max="6148" width="11.5" style="1" customWidth="1"/>
    <col min="6149" max="6149" width="32.5" style="1" bestFit="1" customWidth="1"/>
    <col min="6150" max="6150" width="18.5" style="1" bestFit="1" customWidth="1"/>
    <col min="6151" max="6401" width="11.5" style="1" customWidth="1"/>
    <col min="6402" max="6402" width="25.1640625" style="1" bestFit="1" customWidth="1"/>
    <col min="6403" max="6403" width="18.5" style="1" bestFit="1" customWidth="1"/>
    <col min="6404" max="6404" width="11.5" style="1" customWidth="1"/>
    <col min="6405" max="6405" width="32.5" style="1" bestFit="1" customWidth="1"/>
    <col min="6406" max="6406" width="18.5" style="1" bestFit="1" customWidth="1"/>
    <col min="6407" max="6657" width="11.5" style="1" customWidth="1"/>
    <col min="6658" max="6658" width="25.1640625" style="1" bestFit="1" customWidth="1"/>
    <col min="6659" max="6659" width="18.5" style="1" bestFit="1" customWidth="1"/>
    <col min="6660" max="6660" width="11.5" style="1" customWidth="1"/>
    <col min="6661" max="6661" width="32.5" style="1" bestFit="1" customWidth="1"/>
    <col min="6662" max="6662" width="18.5" style="1" bestFit="1" customWidth="1"/>
    <col min="6663" max="6913" width="11.5" style="1" customWidth="1"/>
    <col min="6914" max="6914" width="25.1640625" style="1" bestFit="1" customWidth="1"/>
    <col min="6915" max="6915" width="18.5" style="1" bestFit="1" customWidth="1"/>
    <col min="6916" max="6916" width="11.5" style="1" customWidth="1"/>
    <col min="6917" max="6917" width="32.5" style="1" bestFit="1" customWidth="1"/>
    <col min="6918" max="6918" width="18.5" style="1" bestFit="1" customWidth="1"/>
    <col min="6919" max="7169" width="11.5" style="1" customWidth="1"/>
    <col min="7170" max="7170" width="25.1640625" style="1" bestFit="1" customWidth="1"/>
    <col min="7171" max="7171" width="18.5" style="1" bestFit="1" customWidth="1"/>
    <col min="7172" max="7172" width="11.5" style="1" customWidth="1"/>
    <col min="7173" max="7173" width="32.5" style="1" bestFit="1" customWidth="1"/>
    <col min="7174" max="7174" width="18.5" style="1" bestFit="1" customWidth="1"/>
    <col min="7175" max="7425" width="11.5" style="1" customWidth="1"/>
    <col min="7426" max="7426" width="25.1640625" style="1" bestFit="1" customWidth="1"/>
    <col min="7427" max="7427" width="18.5" style="1" bestFit="1" customWidth="1"/>
    <col min="7428" max="7428" width="11.5" style="1" customWidth="1"/>
    <col min="7429" max="7429" width="32.5" style="1" bestFit="1" customWidth="1"/>
    <col min="7430" max="7430" width="18.5" style="1" bestFit="1" customWidth="1"/>
    <col min="7431" max="7681" width="11.5" style="1" customWidth="1"/>
    <col min="7682" max="7682" width="25.1640625" style="1" bestFit="1" customWidth="1"/>
    <col min="7683" max="7683" width="18.5" style="1" bestFit="1" customWidth="1"/>
    <col min="7684" max="7684" width="11.5" style="1" customWidth="1"/>
    <col min="7685" max="7685" width="32.5" style="1" bestFit="1" customWidth="1"/>
    <col min="7686" max="7686" width="18.5" style="1" bestFit="1" customWidth="1"/>
    <col min="7687" max="7937" width="11.5" style="1" customWidth="1"/>
    <col min="7938" max="7938" width="25.1640625" style="1" bestFit="1" customWidth="1"/>
    <col min="7939" max="7939" width="18.5" style="1" bestFit="1" customWidth="1"/>
    <col min="7940" max="7940" width="11.5" style="1" customWidth="1"/>
    <col min="7941" max="7941" width="32.5" style="1" bestFit="1" customWidth="1"/>
    <col min="7942" max="7942" width="18.5" style="1" bestFit="1" customWidth="1"/>
    <col min="7943" max="8193" width="11.5" style="1" customWidth="1"/>
    <col min="8194" max="8194" width="25.1640625" style="1" bestFit="1" customWidth="1"/>
    <col min="8195" max="8195" width="18.5" style="1" bestFit="1" customWidth="1"/>
    <col min="8196" max="8196" width="11.5" style="1" customWidth="1"/>
    <col min="8197" max="8197" width="32.5" style="1" bestFit="1" customWidth="1"/>
    <col min="8198" max="8198" width="18.5" style="1" bestFit="1" customWidth="1"/>
    <col min="8199" max="8449" width="11.5" style="1" customWidth="1"/>
    <col min="8450" max="8450" width="25.1640625" style="1" bestFit="1" customWidth="1"/>
    <col min="8451" max="8451" width="18.5" style="1" bestFit="1" customWidth="1"/>
    <col min="8452" max="8452" width="11.5" style="1" customWidth="1"/>
    <col min="8453" max="8453" width="32.5" style="1" bestFit="1" customWidth="1"/>
    <col min="8454" max="8454" width="18.5" style="1" bestFit="1" customWidth="1"/>
    <col min="8455" max="8705" width="11.5" style="1" customWidth="1"/>
    <col min="8706" max="8706" width="25.1640625" style="1" bestFit="1" customWidth="1"/>
    <col min="8707" max="8707" width="18.5" style="1" bestFit="1" customWidth="1"/>
    <col min="8708" max="8708" width="11.5" style="1" customWidth="1"/>
    <col min="8709" max="8709" width="32.5" style="1" bestFit="1" customWidth="1"/>
    <col min="8710" max="8710" width="18.5" style="1" bestFit="1" customWidth="1"/>
    <col min="8711" max="8961" width="11.5" style="1" customWidth="1"/>
    <col min="8962" max="8962" width="25.1640625" style="1" bestFit="1" customWidth="1"/>
    <col min="8963" max="8963" width="18.5" style="1" bestFit="1" customWidth="1"/>
    <col min="8964" max="8964" width="11.5" style="1" customWidth="1"/>
    <col min="8965" max="8965" width="32.5" style="1" bestFit="1" customWidth="1"/>
    <col min="8966" max="8966" width="18.5" style="1" bestFit="1" customWidth="1"/>
    <col min="8967" max="9217" width="11.5" style="1" customWidth="1"/>
    <col min="9218" max="9218" width="25.1640625" style="1" bestFit="1" customWidth="1"/>
    <col min="9219" max="9219" width="18.5" style="1" bestFit="1" customWidth="1"/>
    <col min="9220" max="9220" width="11.5" style="1" customWidth="1"/>
    <col min="9221" max="9221" width="32.5" style="1" bestFit="1" customWidth="1"/>
    <col min="9222" max="9222" width="18.5" style="1" bestFit="1" customWidth="1"/>
    <col min="9223" max="9473" width="11.5" style="1" customWidth="1"/>
    <col min="9474" max="9474" width="25.1640625" style="1" bestFit="1" customWidth="1"/>
    <col min="9475" max="9475" width="18.5" style="1" bestFit="1" customWidth="1"/>
    <col min="9476" max="9476" width="11.5" style="1" customWidth="1"/>
    <col min="9477" max="9477" width="32.5" style="1" bestFit="1" customWidth="1"/>
    <col min="9478" max="9478" width="18.5" style="1" bestFit="1" customWidth="1"/>
    <col min="9479" max="9729" width="11.5" style="1" customWidth="1"/>
    <col min="9730" max="9730" width="25.1640625" style="1" bestFit="1" customWidth="1"/>
    <col min="9731" max="9731" width="18.5" style="1" bestFit="1" customWidth="1"/>
    <col min="9732" max="9732" width="11.5" style="1" customWidth="1"/>
    <col min="9733" max="9733" width="32.5" style="1" bestFit="1" customWidth="1"/>
    <col min="9734" max="9734" width="18.5" style="1" bestFit="1" customWidth="1"/>
    <col min="9735" max="9985" width="11.5" style="1" customWidth="1"/>
    <col min="9986" max="9986" width="25.1640625" style="1" bestFit="1" customWidth="1"/>
    <col min="9987" max="9987" width="18.5" style="1" bestFit="1" customWidth="1"/>
    <col min="9988" max="9988" width="11.5" style="1" customWidth="1"/>
    <col min="9989" max="9989" width="32.5" style="1" bestFit="1" customWidth="1"/>
    <col min="9990" max="9990" width="18.5" style="1" bestFit="1" customWidth="1"/>
    <col min="9991" max="10241" width="11.5" style="1" customWidth="1"/>
    <col min="10242" max="10242" width="25.1640625" style="1" bestFit="1" customWidth="1"/>
    <col min="10243" max="10243" width="18.5" style="1" bestFit="1" customWidth="1"/>
    <col min="10244" max="10244" width="11.5" style="1" customWidth="1"/>
    <col min="10245" max="10245" width="32.5" style="1" bestFit="1" customWidth="1"/>
    <col min="10246" max="10246" width="18.5" style="1" bestFit="1" customWidth="1"/>
    <col min="10247" max="10497" width="11.5" style="1" customWidth="1"/>
    <col min="10498" max="10498" width="25.1640625" style="1" bestFit="1" customWidth="1"/>
    <col min="10499" max="10499" width="18.5" style="1" bestFit="1" customWidth="1"/>
    <col min="10500" max="10500" width="11.5" style="1" customWidth="1"/>
    <col min="10501" max="10501" width="32.5" style="1" bestFit="1" customWidth="1"/>
    <col min="10502" max="10502" width="18.5" style="1" bestFit="1" customWidth="1"/>
    <col min="10503" max="10753" width="11.5" style="1" customWidth="1"/>
    <col min="10754" max="10754" width="25.1640625" style="1" bestFit="1" customWidth="1"/>
    <col min="10755" max="10755" width="18.5" style="1" bestFit="1" customWidth="1"/>
    <col min="10756" max="10756" width="11.5" style="1" customWidth="1"/>
    <col min="10757" max="10757" width="32.5" style="1" bestFit="1" customWidth="1"/>
    <col min="10758" max="10758" width="18.5" style="1" bestFit="1" customWidth="1"/>
    <col min="10759" max="11009" width="11.5" style="1" customWidth="1"/>
    <col min="11010" max="11010" width="25.1640625" style="1" bestFit="1" customWidth="1"/>
    <col min="11011" max="11011" width="18.5" style="1" bestFit="1" customWidth="1"/>
    <col min="11012" max="11012" width="11.5" style="1" customWidth="1"/>
    <col min="11013" max="11013" width="32.5" style="1" bestFit="1" customWidth="1"/>
    <col min="11014" max="11014" width="18.5" style="1" bestFit="1" customWidth="1"/>
    <col min="11015" max="11265" width="11.5" style="1" customWidth="1"/>
    <col min="11266" max="11266" width="25.1640625" style="1" bestFit="1" customWidth="1"/>
    <col min="11267" max="11267" width="18.5" style="1" bestFit="1" customWidth="1"/>
    <col min="11268" max="11268" width="11.5" style="1" customWidth="1"/>
    <col min="11269" max="11269" width="32.5" style="1" bestFit="1" customWidth="1"/>
    <col min="11270" max="11270" width="18.5" style="1" bestFit="1" customWidth="1"/>
    <col min="11271" max="11521" width="11.5" style="1" customWidth="1"/>
    <col min="11522" max="11522" width="25.1640625" style="1" bestFit="1" customWidth="1"/>
    <col min="11523" max="11523" width="18.5" style="1" bestFit="1" customWidth="1"/>
    <col min="11524" max="11524" width="11.5" style="1" customWidth="1"/>
    <col min="11525" max="11525" width="32.5" style="1" bestFit="1" customWidth="1"/>
    <col min="11526" max="11526" width="18.5" style="1" bestFit="1" customWidth="1"/>
    <col min="11527" max="11777" width="11.5" style="1" customWidth="1"/>
    <col min="11778" max="11778" width="25.1640625" style="1" bestFit="1" customWidth="1"/>
    <col min="11779" max="11779" width="18.5" style="1" bestFit="1" customWidth="1"/>
    <col min="11780" max="11780" width="11.5" style="1" customWidth="1"/>
    <col min="11781" max="11781" width="32.5" style="1" bestFit="1" customWidth="1"/>
    <col min="11782" max="11782" width="18.5" style="1" bestFit="1" customWidth="1"/>
    <col min="11783" max="12033" width="11.5" style="1" customWidth="1"/>
    <col min="12034" max="12034" width="25.1640625" style="1" bestFit="1" customWidth="1"/>
    <col min="12035" max="12035" width="18.5" style="1" bestFit="1" customWidth="1"/>
    <col min="12036" max="12036" width="11.5" style="1" customWidth="1"/>
    <col min="12037" max="12037" width="32.5" style="1" bestFit="1" customWidth="1"/>
    <col min="12038" max="12038" width="18.5" style="1" bestFit="1" customWidth="1"/>
    <col min="12039" max="12289" width="11.5" style="1" customWidth="1"/>
    <col min="12290" max="12290" width="25.1640625" style="1" bestFit="1" customWidth="1"/>
    <col min="12291" max="12291" width="18.5" style="1" bestFit="1" customWidth="1"/>
    <col min="12292" max="12292" width="11.5" style="1" customWidth="1"/>
    <col min="12293" max="12293" width="32.5" style="1" bestFit="1" customWidth="1"/>
    <col min="12294" max="12294" width="18.5" style="1" bestFit="1" customWidth="1"/>
    <col min="12295" max="12545" width="11.5" style="1" customWidth="1"/>
    <col min="12546" max="12546" width="25.1640625" style="1" bestFit="1" customWidth="1"/>
    <col min="12547" max="12547" width="18.5" style="1" bestFit="1" customWidth="1"/>
    <col min="12548" max="12548" width="11.5" style="1" customWidth="1"/>
    <col min="12549" max="12549" width="32.5" style="1" bestFit="1" customWidth="1"/>
    <col min="12550" max="12550" width="18.5" style="1" bestFit="1" customWidth="1"/>
    <col min="12551" max="12801" width="11.5" style="1" customWidth="1"/>
    <col min="12802" max="12802" width="25.1640625" style="1" bestFit="1" customWidth="1"/>
    <col min="12803" max="12803" width="18.5" style="1" bestFit="1" customWidth="1"/>
    <col min="12804" max="12804" width="11.5" style="1" customWidth="1"/>
    <col min="12805" max="12805" width="32.5" style="1" bestFit="1" customWidth="1"/>
    <col min="12806" max="12806" width="18.5" style="1" bestFit="1" customWidth="1"/>
    <col min="12807" max="13057" width="11.5" style="1" customWidth="1"/>
    <col min="13058" max="13058" width="25.1640625" style="1" bestFit="1" customWidth="1"/>
    <col min="13059" max="13059" width="18.5" style="1" bestFit="1" customWidth="1"/>
    <col min="13060" max="13060" width="11.5" style="1" customWidth="1"/>
    <col min="13061" max="13061" width="32.5" style="1" bestFit="1" customWidth="1"/>
    <col min="13062" max="13062" width="18.5" style="1" bestFit="1" customWidth="1"/>
    <col min="13063" max="13313" width="11.5" style="1" customWidth="1"/>
    <col min="13314" max="13314" width="25.1640625" style="1" bestFit="1" customWidth="1"/>
    <col min="13315" max="13315" width="18.5" style="1" bestFit="1" customWidth="1"/>
    <col min="13316" max="13316" width="11.5" style="1" customWidth="1"/>
    <col min="13317" max="13317" width="32.5" style="1" bestFit="1" customWidth="1"/>
    <col min="13318" max="13318" width="18.5" style="1" bestFit="1" customWidth="1"/>
    <col min="13319" max="13569" width="11.5" style="1" customWidth="1"/>
    <col min="13570" max="13570" width="25.1640625" style="1" bestFit="1" customWidth="1"/>
    <col min="13571" max="13571" width="18.5" style="1" bestFit="1" customWidth="1"/>
    <col min="13572" max="13572" width="11.5" style="1" customWidth="1"/>
    <col min="13573" max="13573" width="32.5" style="1" bestFit="1" customWidth="1"/>
    <col min="13574" max="13574" width="18.5" style="1" bestFit="1" customWidth="1"/>
    <col min="13575" max="13825" width="11.5" style="1" customWidth="1"/>
    <col min="13826" max="13826" width="25.1640625" style="1" bestFit="1" customWidth="1"/>
    <col min="13827" max="13827" width="18.5" style="1" bestFit="1" customWidth="1"/>
    <col min="13828" max="13828" width="11.5" style="1" customWidth="1"/>
    <col min="13829" max="13829" width="32.5" style="1" bestFit="1" customWidth="1"/>
    <col min="13830" max="13830" width="18.5" style="1" bestFit="1" customWidth="1"/>
    <col min="13831" max="14081" width="11.5" style="1" customWidth="1"/>
    <col min="14082" max="14082" width="25.1640625" style="1" bestFit="1" customWidth="1"/>
    <col min="14083" max="14083" width="18.5" style="1" bestFit="1" customWidth="1"/>
    <col min="14084" max="14084" width="11.5" style="1" customWidth="1"/>
    <col min="14085" max="14085" width="32.5" style="1" bestFit="1" customWidth="1"/>
    <col min="14086" max="14086" width="18.5" style="1" bestFit="1" customWidth="1"/>
    <col min="14087" max="14337" width="11.5" style="1" customWidth="1"/>
    <col min="14338" max="14338" width="25.1640625" style="1" bestFit="1" customWidth="1"/>
    <col min="14339" max="14339" width="18.5" style="1" bestFit="1" customWidth="1"/>
    <col min="14340" max="14340" width="11.5" style="1" customWidth="1"/>
    <col min="14341" max="14341" width="32.5" style="1" bestFit="1" customWidth="1"/>
    <col min="14342" max="14342" width="18.5" style="1" bestFit="1" customWidth="1"/>
    <col min="14343" max="14593" width="11.5" style="1" customWidth="1"/>
    <col min="14594" max="14594" width="25.1640625" style="1" bestFit="1" customWidth="1"/>
    <col min="14595" max="14595" width="18.5" style="1" bestFit="1" customWidth="1"/>
    <col min="14596" max="14596" width="11.5" style="1" customWidth="1"/>
    <col min="14597" max="14597" width="32.5" style="1" bestFit="1" customWidth="1"/>
    <col min="14598" max="14598" width="18.5" style="1" bestFit="1" customWidth="1"/>
    <col min="14599" max="14849" width="11.5" style="1" customWidth="1"/>
    <col min="14850" max="14850" width="25.1640625" style="1" bestFit="1" customWidth="1"/>
    <col min="14851" max="14851" width="18.5" style="1" bestFit="1" customWidth="1"/>
    <col min="14852" max="14852" width="11.5" style="1" customWidth="1"/>
    <col min="14853" max="14853" width="32.5" style="1" bestFit="1" customWidth="1"/>
    <col min="14854" max="14854" width="18.5" style="1" bestFit="1" customWidth="1"/>
    <col min="14855" max="15105" width="11.5" style="1" customWidth="1"/>
    <col min="15106" max="15106" width="25.1640625" style="1" bestFit="1" customWidth="1"/>
    <col min="15107" max="15107" width="18.5" style="1" bestFit="1" customWidth="1"/>
    <col min="15108" max="15108" width="11.5" style="1" customWidth="1"/>
    <col min="15109" max="15109" width="32.5" style="1" bestFit="1" customWidth="1"/>
    <col min="15110" max="15110" width="18.5" style="1" bestFit="1" customWidth="1"/>
    <col min="15111" max="15361" width="11.5" style="1" customWidth="1"/>
    <col min="15362" max="15362" width="25.1640625" style="1" bestFit="1" customWidth="1"/>
    <col min="15363" max="15363" width="18.5" style="1" bestFit="1" customWidth="1"/>
    <col min="15364" max="15364" width="11.5" style="1" customWidth="1"/>
    <col min="15365" max="15365" width="32.5" style="1" bestFit="1" customWidth="1"/>
    <col min="15366" max="15366" width="18.5" style="1" bestFit="1" customWidth="1"/>
    <col min="15367" max="15617" width="11.5" style="1" customWidth="1"/>
    <col min="15618" max="15618" width="25.1640625" style="1" bestFit="1" customWidth="1"/>
    <col min="15619" max="15619" width="18.5" style="1" bestFit="1" customWidth="1"/>
    <col min="15620" max="15620" width="11.5" style="1" customWidth="1"/>
    <col min="15621" max="15621" width="32.5" style="1" bestFit="1" customWidth="1"/>
    <col min="15622" max="15622" width="18.5" style="1" bestFit="1" customWidth="1"/>
    <col min="15623" max="15873" width="11.5" style="1" customWidth="1"/>
    <col min="15874" max="15874" width="25.1640625" style="1" bestFit="1" customWidth="1"/>
    <col min="15875" max="15875" width="18.5" style="1" bestFit="1" customWidth="1"/>
    <col min="15876" max="15876" width="11.5" style="1" customWidth="1"/>
    <col min="15877" max="15877" width="32.5" style="1" bestFit="1" customWidth="1"/>
    <col min="15878" max="15878" width="18.5" style="1" bestFit="1" customWidth="1"/>
    <col min="15879" max="16129" width="11.5" style="1" customWidth="1"/>
    <col min="16130" max="16130" width="25.1640625" style="1" bestFit="1" customWidth="1"/>
    <col min="16131" max="16131" width="18.5" style="1" bestFit="1" customWidth="1"/>
    <col min="16132" max="16132" width="11.5" style="1" customWidth="1"/>
    <col min="16133" max="16133" width="32.5" style="1" bestFit="1" customWidth="1"/>
    <col min="16134" max="16134" width="18.5" style="1" bestFit="1" customWidth="1"/>
    <col min="16135" max="16384" width="11.5" style="1" customWidth="1"/>
  </cols>
  <sheetData>
    <row r="3" spans="1:11">
      <c r="A3" s="1" t="s">
        <v>0</v>
      </c>
      <c r="E3" s="1" t="s">
        <v>1</v>
      </c>
      <c r="G3" s="1" t="s">
        <v>2</v>
      </c>
      <c r="H3" s="2"/>
      <c r="J3" s="3"/>
      <c r="K3" s="1" t="s">
        <v>3</v>
      </c>
    </row>
    <row r="4" spans="1:11">
      <c r="A4" s="1" t="s">
        <v>4</v>
      </c>
      <c r="B4" s="4">
        <v>120000</v>
      </c>
      <c r="C4" s="5"/>
      <c r="E4" s="1" t="s">
        <v>5</v>
      </c>
      <c r="F4" s="6">
        <v>30000</v>
      </c>
      <c r="G4" s="1" t="s">
        <v>6</v>
      </c>
      <c r="H4" s="6">
        <v>4500</v>
      </c>
      <c r="J4" s="7"/>
      <c r="K4" s="1" t="s">
        <v>7</v>
      </c>
    </row>
    <row r="5" spans="1:11">
      <c r="A5" s="1" t="s">
        <v>8</v>
      </c>
      <c r="B5" s="4">
        <v>950</v>
      </c>
      <c r="C5" s="5"/>
      <c r="E5" s="1" t="s">
        <v>9</v>
      </c>
      <c r="F5" s="6">
        <v>45000</v>
      </c>
      <c r="G5" s="1" t="s">
        <v>10</v>
      </c>
      <c r="H5" s="6">
        <v>1250</v>
      </c>
      <c r="J5" s="8"/>
      <c r="K5" s="1" t="s">
        <v>11</v>
      </c>
    </row>
    <row r="6" spans="1:11">
      <c r="A6" s="1" t="s">
        <v>12</v>
      </c>
      <c r="B6" s="9">
        <f>0.2*17500</f>
        <v>3500</v>
      </c>
      <c r="C6" s="5"/>
      <c r="E6" s="1" t="s">
        <v>13</v>
      </c>
      <c r="F6" s="6">
        <v>6000</v>
      </c>
      <c r="G6" s="1" t="s">
        <v>14</v>
      </c>
      <c r="H6" s="6">
        <v>450</v>
      </c>
    </row>
    <row r="7" spans="1:11">
      <c r="A7" s="1" t="s">
        <v>15</v>
      </c>
      <c r="B7" s="4">
        <v>10000</v>
      </c>
      <c r="C7" s="5"/>
      <c r="E7" s="1" t="s">
        <v>12</v>
      </c>
      <c r="F7" s="10">
        <f>0.25*17500</f>
        <v>4375</v>
      </c>
      <c r="G7" s="1" t="s">
        <v>16</v>
      </c>
      <c r="H7" s="6">
        <v>500</v>
      </c>
    </row>
    <row r="8" spans="1:11">
      <c r="A8" s="1" t="s">
        <v>17</v>
      </c>
      <c r="B8" s="9">
        <f>25000*0.2</f>
        <v>5000</v>
      </c>
      <c r="C8" s="5"/>
      <c r="E8" s="1" t="s">
        <v>18</v>
      </c>
      <c r="F8" s="10">
        <f>25000*0.25</f>
        <v>6250</v>
      </c>
      <c r="G8" s="1" t="s">
        <v>19</v>
      </c>
      <c r="H8" s="6">
        <v>150</v>
      </c>
    </row>
    <row r="9" spans="1:11">
      <c r="A9" s="1" t="s">
        <v>20</v>
      </c>
      <c r="B9" s="9">
        <f>4000*0.2</f>
        <v>800</v>
      </c>
      <c r="C9" s="5"/>
      <c r="E9" s="1" t="s">
        <v>20</v>
      </c>
      <c r="F9" s="10">
        <f>4000*0.25</f>
        <v>1000</v>
      </c>
      <c r="H9" s="11">
        <f>SUM(H4:H8)</f>
        <v>6850</v>
      </c>
    </row>
    <row r="10" spans="1:11">
      <c r="A10" s="1" t="s">
        <v>21</v>
      </c>
      <c r="B10" s="9">
        <f>1500*0.2</f>
        <v>300</v>
      </c>
      <c r="C10" s="5"/>
      <c r="E10" s="1" t="s">
        <v>21</v>
      </c>
      <c r="F10" s="10">
        <f>1500*0.25</f>
        <v>375</v>
      </c>
      <c r="G10" s="1" t="s">
        <v>22</v>
      </c>
      <c r="H10" s="3">
        <v>18</v>
      </c>
    </row>
    <row r="11" spans="1:11">
      <c r="A11" s="8" t="s">
        <v>23</v>
      </c>
      <c r="B11" s="12">
        <f>SUM(B4:B10)</f>
        <v>140550</v>
      </c>
      <c r="C11" s="5"/>
      <c r="E11" s="8" t="s">
        <v>24</v>
      </c>
      <c r="F11" s="11">
        <f>SUM(F4:F10)</f>
        <v>93000</v>
      </c>
      <c r="H11" s="3"/>
    </row>
    <row r="12" spans="1:11">
      <c r="B12" s="5"/>
      <c r="C12" s="5"/>
      <c r="F12" s="2"/>
      <c r="G12" s="13"/>
    </row>
    <row r="13" spans="1:11">
      <c r="A13" s="1" t="s">
        <v>25</v>
      </c>
      <c r="B13" s="14">
        <v>600</v>
      </c>
      <c r="C13" s="15"/>
      <c r="E13" s="1" t="s">
        <v>26</v>
      </c>
      <c r="F13" s="6">
        <v>2900000</v>
      </c>
      <c r="G13" s="8" t="s">
        <v>27</v>
      </c>
      <c r="H13" s="16">
        <f>+H9/H10</f>
        <v>380.55555555555554</v>
      </c>
    </row>
    <row r="14" spans="1:11">
      <c r="B14" s="5"/>
      <c r="C14" s="5"/>
      <c r="E14" s="1" t="s">
        <v>28</v>
      </c>
      <c r="F14" s="6">
        <v>250000</v>
      </c>
      <c r="G14" s="13"/>
    </row>
    <row r="15" spans="1:11" ht="14">
      <c r="A15" s="8" t="s">
        <v>29</v>
      </c>
      <c r="B15" s="12">
        <f>B11/B13</f>
        <v>234.25</v>
      </c>
      <c r="C15" s="46" t="s">
        <v>30</v>
      </c>
      <c r="E15" s="8" t="s">
        <v>31</v>
      </c>
      <c r="F15" s="17">
        <f>+F11/(F13+F14)</f>
        <v>2.9523809523809525E-2</v>
      </c>
      <c r="G15" s="13"/>
    </row>
    <row r="16" spans="1:11" ht="14">
      <c r="A16" s="1" t="s">
        <v>32</v>
      </c>
      <c r="B16" s="4">
        <v>850</v>
      </c>
      <c r="C16" s="46"/>
      <c r="F16" s="18"/>
      <c r="G16" s="13"/>
    </row>
    <row r="17" spans="1:8">
      <c r="B17" s="5"/>
      <c r="C17" s="5"/>
      <c r="E17" s="8" t="s">
        <v>33</v>
      </c>
      <c r="F17" s="19">
        <f>F16+F15</f>
        <v>2.9523809523809525E-2</v>
      </c>
      <c r="G17" s="13"/>
    </row>
    <row r="18" spans="1:8">
      <c r="A18" s="1" t="s">
        <v>34</v>
      </c>
      <c r="B18" s="4">
        <v>5.78</v>
      </c>
      <c r="C18" s="5"/>
      <c r="E18" s="1" t="s">
        <v>35</v>
      </c>
      <c r="F18" s="3">
        <v>6</v>
      </c>
    </row>
    <row r="19" spans="1:8">
      <c r="B19" s="5"/>
      <c r="C19" s="5"/>
    </row>
    <row r="20" spans="1:8">
      <c r="A20" s="1" t="s">
        <v>36</v>
      </c>
      <c r="B20" s="5" t="s">
        <v>36</v>
      </c>
      <c r="C20" s="5"/>
      <c r="E20" s="1" t="s">
        <v>36</v>
      </c>
      <c r="F20" s="1" t="s">
        <v>36</v>
      </c>
    </row>
    <row r="21" spans="1:8">
      <c r="B21" s="5"/>
      <c r="C21" s="5"/>
    </row>
    <row r="22" spans="1:8">
      <c r="A22" s="1" t="s">
        <v>37</v>
      </c>
      <c r="B22" s="5">
        <v>650000</v>
      </c>
      <c r="C22" s="5"/>
      <c r="E22" s="1" t="s">
        <v>38</v>
      </c>
      <c r="F22" s="15">
        <v>10000</v>
      </c>
    </row>
    <row r="23" spans="1:8">
      <c r="A23" s="1" t="s">
        <v>39</v>
      </c>
      <c r="B23" s="20">
        <f>+B22/A24</f>
        <v>2138.1578947368421</v>
      </c>
      <c r="C23" s="5"/>
      <c r="E23" s="13" t="s">
        <v>40</v>
      </c>
      <c r="F23" s="21" t="s">
        <v>36</v>
      </c>
    </row>
    <row r="24" spans="1:8">
      <c r="A24" s="1">
        <v>304</v>
      </c>
      <c r="B24" s="22" t="s">
        <v>36</v>
      </c>
      <c r="C24" s="22"/>
      <c r="F24" s="23"/>
      <c r="G24" s="13"/>
    </row>
    <row r="25" spans="1:8" ht="14">
      <c r="A25" s="1" t="s">
        <v>36</v>
      </c>
      <c r="B25" s="24" t="s">
        <v>36</v>
      </c>
      <c r="C25" s="24"/>
      <c r="F25" s="25"/>
      <c r="H25" s="23" t="s">
        <v>36</v>
      </c>
    </row>
    <row r="26" spans="1:8">
      <c r="A26" s="1" t="s">
        <v>41</v>
      </c>
      <c r="E26" s="26"/>
      <c r="F26" s="27"/>
    </row>
    <row r="27" spans="1:8">
      <c r="A27" s="1" t="s">
        <v>42</v>
      </c>
      <c r="E27" s="1" t="s">
        <v>36</v>
      </c>
    </row>
    <row r="28" spans="1:8">
      <c r="A28" s="3" t="s">
        <v>43</v>
      </c>
      <c r="B28" s="28">
        <f>+SQRT((2*B22*(B15+B16))/(F17*B18))</f>
        <v>90883.757657573151</v>
      </c>
      <c r="C28" s="29"/>
      <c r="E28" s="3" t="s">
        <v>43</v>
      </c>
      <c r="F28" s="30">
        <f>+SQRT((2*B22*H13)/(F17*F18*(1-B23/F22)))</f>
        <v>59601.436633536876</v>
      </c>
    </row>
    <row r="29" spans="1:8">
      <c r="B29" s="29"/>
      <c r="C29" s="29"/>
      <c r="F29" s="31"/>
    </row>
    <row r="30" spans="1:8">
      <c r="A30" s="1" t="s">
        <v>29</v>
      </c>
      <c r="B30" s="29">
        <f>+$B$22/$B$28*($B$15+B16)</f>
        <v>7754.5484271828373</v>
      </c>
      <c r="C30" s="29"/>
      <c r="E30" s="1" t="s">
        <v>29</v>
      </c>
      <c r="F30" s="29">
        <f>+$B$22/$F$28*$H$13</f>
        <v>4150.2541731003266</v>
      </c>
    </row>
    <row r="31" spans="1:8">
      <c r="A31" s="1" t="s">
        <v>44</v>
      </c>
      <c r="B31" s="29">
        <f>($B$28/2)*$F$17*B18</f>
        <v>7754.5484271828373</v>
      </c>
      <c r="C31" s="29"/>
      <c r="E31" s="1" t="s">
        <v>44</v>
      </c>
      <c r="F31" s="29">
        <f>+(+$F$28/2)*$F$17*F18*(1-B23/F22)</f>
        <v>4150.2541731003266</v>
      </c>
    </row>
    <row r="32" spans="1:8">
      <c r="A32" s="1" t="s">
        <v>45</v>
      </c>
      <c r="B32" s="29">
        <f>$B$22*B18</f>
        <v>3757000</v>
      </c>
      <c r="C32" s="29"/>
      <c r="E32" s="1" t="s">
        <v>45</v>
      </c>
      <c r="F32" s="29">
        <f>+$B$22*F18</f>
        <v>3900000</v>
      </c>
    </row>
    <row r="33" spans="1:7">
      <c r="A33" s="1" t="s">
        <v>46</v>
      </c>
      <c r="B33" s="28">
        <f>SUM(B30:B32)</f>
        <v>3772509.0968543659</v>
      </c>
      <c r="C33" s="29"/>
      <c r="E33" s="1" t="s">
        <v>46</v>
      </c>
      <c r="F33" s="28">
        <f>SUM(F30:F32)</f>
        <v>3908300.5083462005</v>
      </c>
    </row>
    <row r="34" spans="1:7">
      <c r="G34" s="32">
        <f>+F33-B33</f>
        <v>135791.41149183456</v>
      </c>
    </row>
    <row r="35" spans="1:7" ht="15">
      <c r="A35" s="47" t="s">
        <v>47</v>
      </c>
      <c r="B35" s="47"/>
    </row>
    <row r="37" spans="1:7">
      <c r="A37" s="1" t="s">
        <v>36</v>
      </c>
      <c r="B37" s="33" t="s">
        <v>36</v>
      </c>
      <c r="C37" s="33"/>
      <c r="E37" s="1" t="s">
        <v>36</v>
      </c>
      <c r="F37" s="33" t="s">
        <v>36</v>
      </c>
    </row>
    <row r="38" spans="1:7">
      <c r="A38" s="1" t="s">
        <v>36</v>
      </c>
      <c r="B38" s="1" t="s">
        <v>36</v>
      </c>
    </row>
  </sheetData>
  <mergeCells count="2">
    <mergeCell ref="C15:C16"/>
    <mergeCell ref="A35:B35"/>
  </mergeCells>
  <pageMargins left="0.23622047244094491" right="0.23622047244094491" top="0.74803149606299213" bottom="0.74803149606299213" header="0.31496062992125984" footer="0.31496062992125984"/>
  <pageSetup scale="70" orientation="landscape"/>
  <headerFooter alignWithMargins="0"/>
  <rowBreaks count="1" manualBreakCount="1">
    <brk id="47" max="16383" man="1"/>
  </rowBreaks>
  <drawing r:id="rId1"/>
  <legacyDrawing r:id="rId2"/>
  <oleObjects>
    <mc:AlternateContent xmlns:mc="http://schemas.openxmlformats.org/markup-compatibility/2006">
      <mc:Choice Requires="x14">
        <oleObject shapeId="2049" r:id="rId3">
          <objectPr defaultSize="0" autoPict="0" r:id="rId4">
            <anchor moveWithCells="1">
              <from>
                <xdr:col>6</xdr:col>
                <xdr:colOff>469900</xdr:colOff>
                <xdr:row>16</xdr:row>
                <xdr:rowOff>127000</xdr:rowOff>
              </from>
              <to>
                <xdr:col>7</xdr:col>
                <xdr:colOff>508000</xdr:colOff>
                <xdr:row>21</xdr:row>
                <xdr:rowOff>127000</xdr:rowOff>
              </to>
            </anchor>
          </objectPr>
        </oleObject>
      </mc:Choice>
      <mc:Fallback>
        <oleObject shapeId="2049" r:id="rId3"/>
      </mc:Fallback>
    </mc:AlternateContent>
    <mc:AlternateContent xmlns:mc="http://schemas.openxmlformats.org/markup-compatibility/2006">
      <mc:Choice Requires="x14">
        <oleObject shapeId="2050" r:id="rId5">
          <objectPr defaultSize="0" autoPict="0" r:id="rId6">
            <anchor moveWithCells="1">
              <from>
                <xdr:col>2</xdr:col>
                <xdr:colOff>444500</xdr:colOff>
                <xdr:row>25</xdr:row>
                <xdr:rowOff>25400</xdr:rowOff>
              </from>
              <to>
                <xdr:col>3</xdr:col>
                <xdr:colOff>482600</xdr:colOff>
                <xdr:row>28</xdr:row>
                <xdr:rowOff>139700</xdr:rowOff>
              </to>
            </anchor>
          </objectPr>
        </oleObject>
      </mc:Choice>
      <mc:Fallback>
        <oleObject shapeId="2050" r:id="rId5"/>
      </mc:Fallback>
    </mc:AlternateContent>
    <mc:AlternateContent xmlns:mc="http://schemas.openxmlformats.org/markup-compatibility/2006">
      <mc:Choice Requires="x14">
        <oleObject shapeId="2051" r:id="rId7">
          <objectPr defaultSize="0" autoPict="0" r:id="rId8">
            <anchor moveWithCells="1">
              <from>
                <xdr:col>6</xdr:col>
                <xdr:colOff>330200</xdr:colOff>
                <xdr:row>35</xdr:row>
                <xdr:rowOff>101600</xdr:rowOff>
              </from>
              <to>
                <xdr:col>8</xdr:col>
                <xdr:colOff>177800</xdr:colOff>
                <xdr:row>39</xdr:row>
                <xdr:rowOff>127000</xdr:rowOff>
              </to>
            </anchor>
          </objectPr>
        </oleObject>
      </mc:Choice>
      <mc:Fallback>
        <oleObject shapeId="2051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showGridLines="0" zoomScale="75" zoomScaleNormal="75" zoomScalePageLayoutView="75" workbookViewId="0">
      <selection activeCell="T16" sqref="T16"/>
    </sheetView>
  </sheetViews>
  <sheetFormatPr baseColWidth="10" defaultRowHeight="14" x14ac:dyDescent="0"/>
  <cols>
    <col min="2" max="2" width="10.83203125" style="34"/>
    <col min="11" max="11" width="10.83203125" style="34"/>
  </cols>
  <sheetData>
    <row r="2" spans="2:13">
      <c r="D2" t="s">
        <v>48</v>
      </c>
      <c r="M2" t="s">
        <v>49</v>
      </c>
    </row>
    <row r="4" spans="2:13">
      <c r="B4" s="34" t="s">
        <v>50</v>
      </c>
      <c r="E4" t="s">
        <v>51</v>
      </c>
      <c r="H4" t="s">
        <v>52</v>
      </c>
      <c r="K4" s="34" t="s">
        <v>53</v>
      </c>
    </row>
    <row r="5" spans="2:13">
      <c r="M5" t="s">
        <v>54</v>
      </c>
    </row>
    <row r="6" spans="2:13">
      <c r="M6" t="s">
        <v>55</v>
      </c>
    </row>
    <row r="8" spans="2:13">
      <c r="M8" t="s">
        <v>56</v>
      </c>
    </row>
    <row r="9" spans="2:13">
      <c r="F9" s="35">
        <v>50</v>
      </c>
      <c r="H9" t="s">
        <v>57</v>
      </c>
      <c r="K9" s="34">
        <v>100</v>
      </c>
    </row>
    <row r="10" spans="2:13">
      <c r="H10" s="36">
        <v>3</v>
      </c>
      <c r="M10" s="37" t="s">
        <v>58</v>
      </c>
    </row>
    <row r="11" spans="2:13">
      <c r="B11" s="38">
        <v>500</v>
      </c>
      <c r="E11" s="39" t="s">
        <v>59</v>
      </c>
      <c r="M11" s="37" t="s">
        <v>60</v>
      </c>
    </row>
    <row r="12" spans="2:13">
      <c r="E12" s="36">
        <v>1</v>
      </c>
    </row>
    <row r="13" spans="2:13">
      <c r="F13" s="35">
        <v>100</v>
      </c>
      <c r="M13" s="37" t="s">
        <v>61</v>
      </c>
    </row>
    <row r="14" spans="2:13">
      <c r="M14" s="37" t="s">
        <v>62</v>
      </c>
    </row>
    <row r="15" spans="2:13">
      <c r="H15" s="36" t="s">
        <v>63</v>
      </c>
      <c r="K15" s="34">
        <v>200</v>
      </c>
      <c r="M15" s="37" t="s">
        <v>64</v>
      </c>
    </row>
    <row r="16" spans="2:13">
      <c r="H16" s="36">
        <v>4</v>
      </c>
      <c r="M16" s="37" t="s">
        <v>65</v>
      </c>
    </row>
    <row r="17" spans="6:13">
      <c r="F17" s="40">
        <v>35</v>
      </c>
      <c r="M17" s="37" t="s">
        <v>66</v>
      </c>
    </row>
    <row r="18" spans="6:13">
      <c r="M18" s="37" t="s">
        <v>67</v>
      </c>
    </row>
    <row r="19" spans="6:13">
      <c r="M19" s="37" t="s">
        <v>68</v>
      </c>
    </row>
    <row r="20" spans="6:13">
      <c r="M20" s="37" t="s">
        <v>69</v>
      </c>
    </row>
    <row r="21" spans="6:13">
      <c r="H21" s="36" t="s">
        <v>70</v>
      </c>
      <c r="K21" s="34">
        <v>150</v>
      </c>
    </row>
    <row r="22" spans="6:13">
      <c r="H22" s="36">
        <v>5</v>
      </c>
    </row>
    <row r="28" spans="6:13">
      <c r="H28" t="s">
        <v>71</v>
      </c>
      <c r="K28" s="34">
        <v>50</v>
      </c>
    </row>
    <row r="29" spans="6:13">
      <c r="H29" s="36">
        <v>6</v>
      </c>
    </row>
    <row r="32" spans="6:13">
      <c r="F32" s="40">
        <v>90</v>
      </c>
    </row>
    <row r="35" spans="2:11">
      <c r="F35" s="35">
        <v>200</v>
      </c>
      <c r="H35" t="s">
        <v>72</v>
      </c>
      <c r="K35" s="34">
        <v>700</v>
      </c>
    </row>
    <row r="36" spans="2:11">
      <c r="H36" s="36">
        <v>7</v>
      </c>
    </row>
    <row r="37" spans="2:11">
      <c r="B37" s="38">
        <v>2050</v>
      </c>
      <c r="E37" s="41" t="s">
        <v>73</v>
      </c>
    </row>
    <row r="38" spans="2:11">
      <c r="E38" s="42">
        <v>2</v>
      </c>
    </row>
    <row r="40" spans="2:11">
      <c r="G40" s="43">
        <v>300</v>
      </c>
    </row>
    <row r="42" spans="2:11">
      <c r="H42" s="36" t="s">
        <v>74</v>
      </c>
      <c r="K42" s="34">
        <v>800</v>
      </c>
    </row>
    <row r="43" spans="2:11">
      <c r="H43" s="36">
        <v>8</v>
      </c>
    </row>
    <row r="46" spans="2:11">
      <c r="F46" s="35">
        <v>75</v>
      </c>
    </row>
    <row r="49" spans="8:11">
      <c r="H49" s="36" t="s">
        <v>75</v>
      </c>
      <c r="K49" s="34">
        <v>500</v>
      </c>
    </row>
    <row r="50" spans="8:11">
      <c r="H50" s="36">
        <v>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showGridLines="0" zoomScale="75" zoomScaleNormal="75" zoomScalePageLayoutView="75" workbookViewId="0">
      <selection activeCell="O21" sqref="O21"/>
    </sheetView>
  </sheetViews>
  <sheetFormatPr baseColWidth="10" defaultRowHeight="14" x14ac:dyDescent="0"/>
  <cols>
    <col min="2" max="2" width="10.83203125" style="34"/>
    <col min="13" max="13" width="10.83203125" style="34"/>
  </cols>
  <sheetData>
    <row r="2" spans="2:15">
      <c r="D2" t="s">
        <v>48</v>
      </c>
      <c r="O2" t="s">
        <v>76</v>
      </c>
    </row>
    <row r="4" spans="2:15">
      <c r="B4" s="34" t="s">
        <v>50</v>
      </c>
      <c r="E4" t="s">
        <v>51</v>
      </c>
      <c r="H4" t="s">
        <v>77</v>
      </c>
      <c r="K4" t="s">
        <v>52</v>
      </c>
      <c r="M4" s="34" t="s">
        <v>53</v>
      </c>
    </row>
    <row r="5" spans="2:15">
      <c r="O5" t="s">
        <v>54</v>
      </c>
    </row>
    <row r="6" spans="2:15">
      <c r="O6" t="s">
        <v>78</v>
      </c>
    </row>
    <row r="7" spans="2:15">
      <c r="K7" s="36" t="s">
        <v>79</v>
      </c>
      <c r="M7" s="44">
        <v>25</v>
      </c>
    </row>
    <row r="8" spans="2:15">
      <c r="K8" s="36">
        <v>4</v>
      </c>
      <c r="M8" s="44"/>
      <c r="O8" t="s">
        <v>56</v>
      </c>
    </row>
    <row r="9" spans="2:15">
      <c r="H9" s="35"/>
      <c r="I9" s="40">
        <v>15</v>
      </c>
      <c r="K9" s="36"/>
      <c r="M9" s="44"/>
    </row>
    <row r="10" spans="2:15">
      <c r="J10" s="36"/>
      <c r="K10" s="36"/>
      <c r="M10" s="44"/>
      <c r="O10" s="37" t="s">
        <v>80</v>
      </c>
    </row>
    <row r="11" spans="2:15">
      <c r="B11" s="38"/>
      <c r="E11" s="39"/>
      <c r="F11" s="39"/>
      <c r="G11" s="39"/>
      <c r="K11" s="36"/>
      <c r="M11" s="44"/>
      <c r="O11" s="37"/>
    </row>
    <row r="12" spans="2:15">
      <c r="E12" s="36"/>
      <c r="F12" s="36"/>
      <c r="G12" s="36"/>
      <c r="H12" s="36" t="s">
        <v>81</v>
      </c>
      <c r="I12" s="35">
        <v>25</v>
      </c>
      <c r="K12" s="36"/>
      <c r="M12" s="44"/>
      <c r="O12" s="37" t="s">
        <v>82</v>
      </c>
    </row>
    <row r="13" spans="2:15">
      <c r="H13" s="40" t="s">
        <v>83</v>
      </c>
      <c r="K13" s="36" t="s">
        <v>84</v>
      </c>
      <c r="M13" s="44">
        <v>30</v>
      </c>
      <c r="O13" s="37" t="s">
        <v>85</v>
      </c>
    </row>
    <row r="14" spans="2:15">
      <c r="H14" s="36">
        <v>2</v>
      </c>
      <c r="K14" s="36">
        <v>5</v>
      </c>
      <c r="M14" s="44"/>
      <c r="O14" s="37" t="s">
        <v>86</v>
      </c>
    </row>
    <row r="15" spans="2:15">
      <c r="J15" s="36"/>
      <c r="K15" s="36"/>
      <c r="M15" s="44"/>
      <c r="O15" s="37" t="s">
        <v>87</v>
      </c>
    </row>
    <row r="16" spans="2:15">
      <c r="J16" s="40">
        <v>20</v>
      </c>
      <c r="K16" s="36"/>
      <c r="M16" s="44"/>
      <c r="O16" s="37" t="s">
        <v>88</v>
      </c>
    </row>
    <row r="17" spans="2:15">
      <c r="F17" s="40">
        <v>300</v>
      </c>
      <c r="H17" s="40"/>
      <c r="K17" s="36"/>
      <c r="M17" s="44"/>
      <c r="O17" s="37" t="s">
        <v>89</v>
      </c>
    </row>
    <row r="18" spans="2:15">
      <c r="K18" s="36" t="s">
        <v>90</v>
      </c>
      <c r="M18" s="44"/>
      <c r="O18" s="37" t="s">
        <v>69</v>
      </c>
    </row>
    <row r="19" spans="2:15">
      <c r="K19" s="36">
        <v>6</v>
      </c>
      <c r="M19" s="44">
        <v>40</v>
      </c>
      <c r="O19" s="37" t="s">
        <v>91</v>
      </c>
    </row>
    <row r="20" spans="2:15">
      <c r="K20" s="36"/>
      <c r="M20" s="44"/>
      <c r="O20" s="37" t="s">
        <v>92</v>
      </c>
    </row>
    <row r="21" spans="2:15">
      <c r="I21" s="35">
        <v>50</v>
      </c>
      <c r="J21" s="36"/>
      <c r="K21" s="36"/>
      <c r="M21" s="44"/>
    </row>
    <row r="22" spans="2:15">
      <c r="B22" s="34">
        <v>350</v>
      </c>
      <c r="J22" s="36"/>
      <c r="K22" s="36"/>
      <c r="M22" s="44"/>
    </row>
    <row r="23" spans="2:15">
      <c r="E23" s="45" t="s">
        <v>73</v>
      </c>
      <c r="K23" s="36"/>
      <c r="M23" s="44"/>
    </row>
    <row r="24" spans="2:15">
      <c r="E24" s="36">
        <v>1</v>
      </c>
      <c r="K24" s="36" t="s">
        <v>93</v>
      </c>
      <c r="M24" s="44">
        <v>30</v>
      </c>
    </row>
    <row r="25" spans="2:15">
      <c r="K25" s="36">
        <v>7</v>
      </c>
      <c r="M25" s="44"/>
    </row>
    <row r="29" spans="2:15">
      <c r="J29" s="36"/>
    </row>
    <row r="30" spans="2:15">
      <c r="F30" s="35">
        <v>400</v>
      </c>
      <c r="K30" s="36"/>
    </row>
    <row r="31" spans="2:15">
      <c r="I31" s="35">
        <v>15</v>
      </c>
      <c r="K31" s="36" t="s">
        <v>94</v>
      </c>
      <c r="M31" s="44">
        <v>110</v>
      </c>
    </row>
    <row r="32" spans="2:15">
      <c r="H32" s="40"/>
      <c r="K32" s="36">
        <v>8</v>
      </c>
    </row>
    <row r="33" spans="2:13">
      <c r="H33" s="36" t="s">
        <v>95</v>
      </c>
      <c r="K33" s="36"/>
    </row>
    <row r="34" spans="2:13">
      <c r="H34" t="s">
        <v>96</v>
      </c>
      <c r="K34" s="36"/>
    </row>
    <row r="35" spans="2:13">
      <c r="H35" s="36">
        <v>3</v>
      </c>
      <c r="K35" s="36"/>
    </row>
    <row r="36" spans="2:13">
      <c r="J36" s="36"/>
      <c r="K36" s="36"/>
    </row>
    <row r="37" spans="2:13">
      <c r="B37" s="38"/>
      <c r="F37" s="41"/>
      <c r="G37" s="41"/>
      <c r="I37" s="35">
        <v>10</v>
      </c>
      <c r="K37" s="36" t="s">
        <v>97</v>
      </c>
    </row>
    <row r="38" spans="2:13">
      <c r="E38" s="42"/>
      <c r="F38" s="42"/>
      <c r="G38" s="42"/>
      <c r="K38" s="36">
        <v>9</v>
      </c>
      <c r="M38" s="44">
        <v>100</v>
      </c>
    </row>
    <row r="39" spans="2:13">
      <c r="K39" s="36"/>
    </row>
    <row r="40" spans="2:13">
      <c r="I40" s="43"/>
      <c r="K40" s="36"/>
    </row>
    <row r="41" spans="2:13">
      <c r="K41" s="36"/>
    </row>
    <row r="42" spans="2:13">
      <c r="J42" s="36"/>
      <c r="K42" s="36"/>
    </row>
    <row r="43" spans="2:13">
      <c r="J43" s="36"/>
      <c r="K43" s="36"/>
    </row>
    <row r="46" spans="2:13">
      <c r="H46" s="35"/>
    </row>
    <row r="49" spans="10:10">
      <c r="J49" s="36"/>
    </row>
    <row r="50" spans="10:10">
      <c r="J50" s="3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</vt:lpstr>
      <vt:lpstr>Inventarios</vt:lpstr>
      <vt:lpstr>Resol transp</vt:lpstr>
      <vt:lpstr>Resol con distri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Leon</cp:lastModifiedBy>
  <dcterms:created xsi:type="dcterms:W3CDTF">2020-02-21T03:25:46Z</dcterms:created>
  <dcterms:modified xsi:type="dcterms:W3CDTF">2020-02-28T18:50:43Z</dcterms:modified>
</cp:coreProperties>
</file>