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ses Dani\01-Exámenes resueltos\Segundo parcial\Métodos I\"/>
    </mc:Choice>
  </mc:AlternateContent>
  <bookViews>
    <workbookView xWindow="0" yWindow="0" windowWidth="23040" windowHeight="9405" firstSheet="1" activeTab="3"/>
  </bookViews>
  <sheets>
    <sheet name="Pregunta #1" sheetId="4" r:id="rId1"/>
    <sheet name="Pregunta #2" sheetId="5" r:id="rId2"/>
    <sheet name="Pregunta #3" sheetId="1" r:id="rId3"/>
    <sheet name="Pregunta #4" sheetId="2" r:id="rId4"/>
  </sheets>
  <externalReferences>
    <externalReference r:id="rId5"/>
  </externalReferences>
  <definedNames>
    <definedName name="units">'[1]Pregunta #2'!$E$5</definedName>
  </definedNames>
  <calcPr calcId="162913"/>
</workbook>
</file>

<file path=xl/calcChain.xml><?xml version="1.0" encoding="utf-8"?>
<calcChain xmlns="http://schemas.openxmlformats.org/spreadsheetml/2006/main">
  <c r="J55" i="1" l="1"/>
  <c r="J52" i="1"/>
  <c r="F55" i="1"/>
  <c r="F52" i="1"/>
  <c r="F53" i="1" s="1"/>
  <c r="F54" i="1" s="1"/>
  <c r="F56" i="1" s="1"/>
  <c r="J53" i="1" l="1"/>
  <c r="J54" i="1" s="1"/>
  <c r="J56" i="1" s="1"/>
  <c r="E28" i="4"/>
  <c r="B28" i="4"/>
  <c r="B19" i="4"/>
  <c r="E7" i="4"/>
  <c r="B7" i="4"/>
  <c r="G6" i="4"/>
  <c r="G9" i="4" s="1"/>
  <c r="E6" i="4"/>
  <c r="B6" i="4"/>
  <c r="E5" i="4"/>
  <c r="B4" i="4"/>
  <c r="E8" i="4" l="1"/>
  <c r="E12" i="4" s="1"/>
  <c r="E14" i="4" s="1"/>
  <c r="E24" i="4" s="1"/>
  <c r="B8" i="4"/>
  <c r="B12" i="4" s="1"/>
  <c r="B24" i="4" s="1"/>
  <c r="B27" i="4" l="1"/>
  <c r="B26" i="4"/>
  <c r="E27" i="4"/>
  <c r="E26" i="4"/>
  <c r="E25" i="4"/>
  <c r="E29" i="4" l="1"/>
  <c r="B29" i="4"/>
  <c r="F29" i="4" l="1"/>
</calcChain>
</file>

<file path=xl/sharedStrings.xml><?xml version="1.0" encoding="utf-8"?>
<sst xmlns="http://schemas.openxmlformats.org/spreadsheetml/2006/main" count="133" uniqueCount="79">
  <si>
    <t>Calculo costo Ordenar</t>
  </si>
  <si>
    <t>Calculo del Ia</t>
  </si>
  <si>
    <t>Costo de Alistamiento</t>
  </si>
  <si>
    <t>Salarios compras</t>
  </si>
  <si>
    <t>Alquiler de bodega</t>
  </si>
  <si>
    <t>Salarios de Mecanicos</t>
  </si>
  <si>
    <t>Papeleria Compras</t>
  </si>
  <si>
    <t>Salarios de bodega</t>
  </si>
  <si>
    <t>Scrap en ajustes</t>
  </si>
  <si>
    <t>agua luz tel basura</t>
  </si>
  <si>
    <t>Material obsoleto</t>
  </si>
  <si>
    <t>salarios supervisor</t>
  </si>
  <si>
    <t>desarrollo y envio de ordenes</t>
  </si>
  <si>
    <t>gastables</t>
  </si>
  <si>
    <t>Pago de Impuestos</t>
  </si>
  <si>
    <t>suministros de oficina</t>
  </si>
  <si>
    <t>Número de alistameintos</t>
  </si>
  <si>
    <t>Total costos Ordenar</t>
  </si>
  <si>
    <t>Total costos mantener</t>
  </si>
  <si>
    <t>costo por Alistameinto</t>
  </si>
  <si>
    <t>Total de ordenes ultimo año</t>
  </si>
  <si>
    <t>Costo Mercaderia Vendida</t>
  </si>
  <si>
    <t>Inventario final</t>
  </si>
  <si>
    <t>Costo de Ordenar</t>
  </si>
  <si>
    <t>Ia operativo</t>
  </si>
  <si>
    <t xml:space="preserve">costo por pedido </t>
  </si>
  <si>
    <t>Ia financiamiento</t>
  </si>
  <si>
    <t>Ia total</t>
  </si>
  <si>
    <t>Precio de compra</t>
  </si>
  <si>
    <t>Costo unitarios Produccion</t>
  </si>
  <si>
    <t xml:space="preserve"> </t>
  </si>
  <si>
    <t>Ofeta de Nicaragua</t>
  </si>
  <si>
    <t>Demanda annual</t>
  </si>
  <si>
    <t>Produccion diaria</t>
  </si>
  <si>
    <t>Demanda diaria 260</t>
  </si>
  <si>
    <t xml:space="preserve">  </t>
  </si>
  <si>
    <t>Deterministico</t>
  </si>
  <si>
    <t>Q</t>
  </si>
  <si>
    <t>numero de montajes</t>
  </si>
  <si>
    <t>Costo de Mantener</t>
  </si>
  <si>
    <t>Costo de Compras</t>
  </si>
  <si>
    <t>Costo Total</t>
  </si>
  <si>
    <t>Respuesta comprar las cucharas a Nicaragua.</t>
  </si>
  <si>
    <t xml:space="preserve">Maximizar el valor presente neto de los proyectos emprendidos </t>
  </si>
  <si>
    <t>Variables</t>
  </si>
  <si>
    <t>X1</t>
  </si>
  <si>
    <t>X2</t>
  </si>
  <si>
    <t>X3</t>
  </si>
  <si>
    <t>X4</t>
  </si>
  <si>
    <t>X5</t>
  </si>
  <si>
    <t>X6</t>
  </si>
  <si>
    <t>Max VPN  Z= 4000 X1 + 6000 X2 + 10500 X3 + 4000 X4 + 8000X5 + 3000 X6</t>
  </si>
  <si>
    <t>Sujeto a :</t>
  </si>
  <si>
    <r>
      <t xml:space="preserve">3000 X1 + 2500 X2+6000X3+2000 X4+5000 X5+ 1000X6 </t>
    </r>
    <r>
      <rPr>
        <sz val="11"/>
        <color theme="1"/>
        <rFont val="Calibri"/>
        <family val="2"/>
      </rPr>
      <t>≤ 10500</t>
    </r>
  </si>
  <si>
    <r>
      <t xml:space="preserve">1000 X1 + 3500 X2+4000X3+1.500 X4+1000 X5+ 500X6 </t>
    </r>
    <r>
      <rPr>
        <sz val="11"/>
        <color theme="1"/>
        <rFont val="Calibri"/>
        <family val="2"/>
      </rPr>
      <t>≤ 7000</t>
    </r>
  </si>
  <si>
    <r>
      <t xml:space="preserve">4000 X1 + 3500 X2+5000X3+1800 X4+4000 X5+ 900X6 </t>
    </r>
    <r>
      <rPr>
        <sz val="11"/>
        <color theme="1"/>
        <rFont val="Calibri"/>
        <family val="2"/>
      </rPr>
      <t>≤ 8750</t>
    </r>
  </si>
  <si>
    <r>
      <t xml:space="preserve">X1 + X2 </t>
    </r>
    <r>
      <rPr>
        <sz val="11"/>
        <color theme="1"/>
        <rFont val="Calibri"/>
        <family val="2"/>
      </rPr>
      <t>≤ 1</t>
    </r>
  </si>
  <si>
    <t>Xi = 1, 0</t>
  </si>
  <si>
    <r>
      <t xml:space="preserve">X3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X4</t>
    </r>
  </si>
  <si>
    <r>
      <t xml:space="preserve">X3 -X4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0</t>
    </r>
  </si>
  <si>
    <t>Expansion almacenes limitada (1 si se acepta el proyecto,; 0 si se rechaza)</t>
  </si>
  <si>
    <t>Expansion almacenes extensa (1 si se acepta el proyecto,; 0 si se rechaza)</t>
  </si>
  <si>
    <t>Prueba de mercado (1 si se acepta el proyecto,; 0 si se rechaza)</t>
  </si>
  <si>
    <t>Campaña de Publicidad (1 si se acepta el proyecto,; 0 si se rechaza)</t>
  </si>
  <si>
    <t>Investigacion Basica (1 si se acepta el proyecto,; 0 si se rechaza)</t>
  </si>
  <si>
    <t>Compra de equipo nuevo (1 si se acepta el proyecto,; 0 si se rechaza)</t>
  </si>
  <si>
    <t>1pto</t>
  </si>
  <si>
    <t>4pto</t>
  </si>
  <si>
    <t>2pto</t>
  </si>
  <si>
    <t>3pto</t>
  </si>
  <si>
    <t>4pto intento</t>
  </si>
  <si>
    <t>5pto</t>
  </si>
  <si>
    <t>X11</t>
  </si>
  <si>
    <t>X12</t>
  </si>
  <si>
    <t>=</t>
  </si>
  <si>
    <t>0.2X11</t>
  </si>
  <si>
    <t>0.8X12</t>
  </si>
  <si>
    <t>3:5</t>
  </si>
  <si>
    <t>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</si>
</sst>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3" formatCode="_(* #,##0.00_);_(* \(#,##0.00\);_(* &quot;-&quot;??_);_(@_)"/>
    <numFmt numFmtId="164" formatCode="_-[$$-240A]\ * #,##0_-;\-[$$-240A]\ * #,##0_-;_-[$$-240A]\ * &quot;-&quot;_-;_-@_-"/>
    <numFmt numFmtId="165" formatCode="_-[$$-240A]\ * #,##0.00_-;\-[$$-240A]\ * #,##0.00_-;_-[$$-240A]\ * &quot;-&quot;_-;_-@_-"/>
    <numFmt numFmtId="166" formatCode="0.0%"/>
    <numFmt numFmtId="167" formatCode="_(* #,##0.00_);_(* \(#,##0.00\);_(* &quot;-&quot;_);_(@_)"/>
    <numFmt numFmtId="168" formatCode="_-* #,##0.00_-;\-* #,##0.00_-;_-* &quot;-&quot;??_-;_-@_-"/>
    <numFmt numFmtId="169" formatCode="_(* #,##0.0000_);_(* \(#,##0.0000\);_(* &quot;-&quot;_);_(@_)"/>
    <numFmt numFmtId="170" formatCode="_([$$-409]* #,##0.00_);_([$$-409]* \(#,##0.00\);_([$$-409]* &quot;-&quot;??_);_(@_)"/>
    <numFmt numFmtId="171" formatCode="_-[$$-240A]\ * #,##0.00000_-;\-[$$-240A]\ * #,##0.00000_-;_-[$$-240A]\ * &quot;-&quot;?????_-;_-@_-"/>
    <numFmt numFmtId="172" formatCode="_(&quot;¢&quot;* #,##0.00_);_(&quot;¢&quot;* \(#,##0.00\);_(&quot;¢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3" applyFont="1"/>
    <xf numFmtId="0" fontId="2" fillId="0" borderId="0" xfId="3"/>
    <xf numFmtId="164" fontId="2" fillId="0" borderId="0" xfId="3" applyNumberFormat="1"/>
    <xf numFmtId="165" fontId="2" fillId="0" borderId="0" xfId="3" applyNumberFormat="1"/>
    <xf numFmtId="0" fontId="3" fillId="0" borderId="0" xfId="3" applyFont="1"/>
    <xf numFmtId="1" fontId="2" fillId="0" borderId="0" xfId="3" applyNumberFormat="1"/>
    <xf numFmtId="10" fontId="0" fillId="0" borderId="0" xfId="4" applyNumberFormat="1" applyFont="1"/>
    <xf numFmtId="166" fontId="0" fillId="0" borderId="0" xfId="4" applyNumberFormat="1" applyFont="1"/>
    <xf numFmtId="10" fontId="2" fillId="0" borderId="0" xfId="2" applyNumberFormat="1" applyFont="1"/>
    <xf numFmtId="164" fontId="3" fillId="0" borderId="0" xfId="3" applyNumberFormat="1" applyFont="1"/>
    <xf numFmtId="167" fontId="2" fillId="0" borderId="0" xfId="5" applyNumberFormat="1" applyFont="1"/>
    <xf numFmtId="168" fontId="2" fillId="0" borderId="0" xfId="3" applyNumberFormat="1" applyFont="1"/>
    <xf numFmtId="9" fontId="2" fillId="0" borderId="0" xfId="3" applyNumberFormat="1" applyFont="1"/>
    <xf numFmtId="169" fontId="0" fillId="0" borderId="0" xfId="5" applyNumberFormat="1" applyFont="1"/>
    <xf numFmtId="169" fontId="2" fillId="0" borderId="0" xfId="5" applyNumberFormat="1" applyFont="1"/>
    <xf numFmtId="170" fontId="2" fillId="0" borderId="0" xfId="1" applyNumberFormat="1" applyFont="1"/>
    <xf numFmtId="43" fontId="2" fillId="0" borderId="0" xfId="1" applyFont="1"/>
    <xf numFmtId="171" fontId="2" fillId="0" borderId="0" xfId="3" applyNumberFormat="1"/>
    <xf numFmtId="171" fontId="2" fillId="0" borderId="0" xfId="3" applyNumberFormat="1" applyFill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right"/>
    </xf>
    <xf numFmtId="0" fontId="8" fillId="2" borderId="0" xfId="3" applyFont="1" applyFill="1"/>
    <xf numFmtId="0" fontId="8" fillId="0" borderId="0" xfId="3" applyFont="1" applyFill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quotePrefix="1" applyFont="1"/>
    <xf numFmtId="0" fontId="9" fillId="0" borderId="0" xfId="0" applyFont="1"/>
  </cellXfs>
  <cellStyles count="11">
    <cellStyle name="Comma" xfId="1" builtinId="3"/>
    <cellStyle name="Comma [0] 2" xfId="5"/>
    <cellStyle name="Comma 2" xfId="6"/>
    <cellStyle name="Currency 2" xfId="7"/>
    <cellStyle name="Millares 2" xfId="8"/>
    <cellStyle name="Normal" xfId="0" builtinId="0"/>
    <cellStyle name="Normal 2" xfId="3"/>
    <cellStyle name="Normal 3" xfId="9"/>
    <cellStyle name="Percent" xfId="2" builtinId="5"/>
    <cellStyle name="Percent 2" xfId="4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170656</xdr:rowOff>
    </xdr:from>
    <xdr:to>
      <xdr:col>10</xdr:col>
      <xdr:colOff>247650</xdr:colOff>
      <xdr:row>41</xdr:row>
      <xdr:rowOff>169069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" y="718344"/>
          <a:ext cx="6105525" cy="6935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628649</xdr:colOff>
      <xdr:row>0</xdr:row>
      <xdr:rowOff>0</xdr:rowOff>
    </xdr:from>
    <xdr:to>
      <xdr:col>14</xdr:col>
      <xdr:colOff>161924</xdr:colOff>
      <xdr:row>49</xdr:row>
      <xdr:rowOff>63478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49" y="0"/>
          <a:ext cx="8677275" cy="9397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gueroa/Downloads/Solucion%202%20parcial-Metodos-IVO-II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 #1"/>
      <sheetName val="Pregunta #2"/>
      <sheetName val="Pregunta #3"/>
      <sheetName val="Pregunta #4"/>
    </sheetNames>
    <sheetDataSet>
      <sheetData sheetId="0"/>
      <sheetData sheetId="1">
        <row r="5">
          <cell r="E5" t="str">
            <v>hour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9.1328125" defaultRowHeight="12.75" x14ac:dyDescent="0.35"/>
  <cols>
    <col min="1" max="1" width="25.1328125" style="2" bestFit="1" customWidth="1"/>
    <col min="2" max="2" width="18.53125" style="2" bestFit="1" customWidth="1"/>
    <col min="3" max="3" width="11.46484375" style="2" customWidth="1"/>
    <col min="4" max="4" width="32.53125" style="2" bestFit="1" customWidth="1"/>
    <col min="5" max="5" width="18.53125" style="2" bestFit="1" customWidth="1"/>
    <col min="6" max="6" width="19.53125" style="2" bestFit="1" customWidth="1"/>
    <col min="7" max="256" width="11.46484375" style="2" customWidth="1"/>
    <col min="257" max="257" width="25.1328125" style="2" bestFit="1" customWidth="1"/>
    <col min="258" max="258" width="18.53125" style="2" bestFit="1" customWidth="1"/>
    <col min="259" max="259" width="11.46484375" style="2" customWidth="1"/>
    <col min="260" max="260" width="32.53125" style="2" bestFit="1" customWidth="1"/>
    <col min="261" max="261" width="18.53125" style="2" bestFit="1" customWidth="1"/>
    <col min="262" max="512" width="11.46484375" style="2" customWidth="1"/>
    <col min="513" max="513" width="25.1328125" style="2" bestFit="1" customWidth="1"/>
    <col min="514" max="514" width="18.53125" style="2" bestFit="1" customWidth="1"/>
    <col min="515" max="515" width="11.46484375" style="2" customWidth="1"/>
    <col min="516" max="516" width="32.53125" style="2" bestFit="1" customWidth="1"/>
    <col min="517" max="517" width="18.53125" style="2" bestFit="1" customWidth="1"/>
    <col min="518" max="768" width="11.46484375" style="2" customWidth="1"/>
    <col min="769" max="769" width="25.1328125" style="2" bestFit="1" customWidth="1"/>
    <col min="770" max="770" width="18.53125" style="2" bestFit="1" customWidth="1"/>
    <col min="771" max="771" width="11.46484375" style="2" customWidth="1"/>
    <col min="772" max="772" width="32.53125" style="2" bestFit="1" customWidth="1"/>
    <col min="773" max="773" width="18.53125" style="2" bestFit="1" customWidth="1"/>
    <col min="774" max="1024" width="11.46484375" style="2" customWidth="1"/>
    <col min="1025" max="1025" width="25.1328125" style="2" bestFit="1" customWidth="1"/>
    <col min="1026" max="1026" width="18.53125" style="2" bestFit="1" customWidth="1"/>
    <col min="1027" max="1027" width="11.46484375" style="2" customWidth="1"/>
    <col min="1028" max="1028" width="32.53125" style="2" bestFit="1" customWidth="1"/>
    <col min="1029" max="1029" width="18.53125" style="2" bestFit="1" customWidth="1"/>
    <col min="1030" max="1280" width="11.46484375" style="2" customWidth="1"/>
    <col min="1281" max="1281" width="25.1328125" style="2" bestFit="1" customWidth="1"/>
    <col min="1282" max="1282" width="18.53125" style="2" bestFit="1" customWidth="1"/>
    <col min="1283" max="1283" width="11.46484375" style="2" customWidth="1"/>
    <col min="1284" max="1284" width="32.53125" style="2" bestFit="1" customWidth="1"/>
    <col min="1285" max="1285" width="18.53125" style="2" bestFit="1" customWidth="1"/>
    <col min="1286" max="1536" width="11.46484375" style="2" customWidth="1"/>
    <col min="1537" max="1537" width="25.1328125" style="2" bestFit="1" customWidth="1"/>
    <col min="1538" max="1538" width="18.53125" style="2" bestFit="1" customWidth="1"/>
    <col min="1539" max="1539" width="11.46484375" style="2" customWidth="1"/>
    <col min="1540" max="1540" width="32.53125" style="2" bestFit="1" customWidth="1"/>
    <col min="1541" max="1541" width="18.53125" style="2" bestFit="1" customWidth="1"/>
    <col min="1542" max="1792" width="11.46484375" style="2" customWidth="1"/>
    <col min="1793" max="1793" width="25.1328125" style="2" bestFit="1" customWidth="1"/>
    <col min="1794" max="1794" width="18.53125" style="2" bestFit="1" customWidth="1"/>
    <col min="1795" max="1795" width="11.46484375" style="2" customWidth="1"/>
    <col min="1796" max="1796" width="32.53125" style="2" bestFit="1" customWidth="1"/>
    <col min="1797" max="1797" width="18.53125" style="2" bestFit="1" customWidth="1"/>
    <col min="1798" max="2048" width="11.46484375" style="2" customWidth="1"/>
    <col min="2049" max="2049" width="25.1328125" style="2" bestFit="1" customWidth="1"/>
    <col min="2050" max="2050" width="18.53125" style="2" bestFit="1" customWidth="1"/>
    <col min="2051" max="2051" width="11.46484375" style="2" customWidth="1"/>
    <col min="2052" max="2052" width="32.53125" style="2" bestFit="1" customWidth="1"/>
    <col min="2053" max="2053" width="18.53125" style="2" bestFit="1" customWidth="1"/>
    <col min="2054" max="2304" width="11.46484375" style="2" customWidth="1"/>
    <col min="2305" max="2305" width="25.1328125" style="2" bestFit="1" customWidth="1"/>
    <col min="2306" max="2306" width="18.53125" style="2" bestFit="1" customWidth="1"/>
    <col min="2307" max="2307" width="11.46484375" style="2" customWidth="1"/>
    <col min="2308" max="2308" width="32.53125" style="2" bestFit="1" customWidth="1"/>
    <col min="2309" max="2309" width="18.53125" style="2" bestFit="1" customWidth="1"/>
    <col min="2310" max="2560" width="11.46484375" style="2" customWidth="1"/>
    <col min="2561" max="2561" width="25.1328125" style="2" bestFit="1" customWidth="1"/>
    <col min="2562" max="2562" width="18.53125" style="2" bestFit="1" customWidth="1"/>
    <col min="2563" max="2563" width="11.46484375" style="2" customWidth="1"/>
    <col min="2564" max="2564" width="32.53125" style="2" bestFit="1" customWidth="1"/>
    <col min="2565" max="2565" width="18.53125" style="2" bestFit="1" customWidth="1"/>
    <col min="2566" max="2816" width="11.46484375" style="2" customWidth="1"/>
    <col min="2817" max="2817" width="25.1328125" style="2" bestFit="1" customWidth="1"/>
    <col min="2818" max="2818" width="18.53125" style="2" bestFit="1" customWidth="1"/>
    <col min="2819" max="2819" width="11.46484375" style="2" customWidth="1"/>
    <col min="2820" max="2820" width="32.53125" style="2" bestFit="1" customWidth="1"/>
    <col min="2821" max="2821" width="18.53125" style="2" bestFit="1" customWidth="1"/>
    <col min="2822" max="3072" width="11.46484375" style="2" customWidth="1"/>
    <col min="3073" max="3073" width="25.1328125" style="2" bestFit="1" customWidth="1"/>
    <col min="3074" max="3074" width="18.53125" style="2" bestFit="1" customWidth="1"/>
    <col min="3075" max="3075" width="11.46484375" style="2" customWidth="1"/>
    <col min="3076" max="3076" width="32.53125" style="2" bestFit="1" customWidth="1"/>
    <col min="3077" max="3077" width="18.53125" style="2" bestFit="1" customWidth="1"/>
    <col min="3078" max="3328" width="11.46484375" style="2" customWidth="1"/>
    <col min="3329" max="3329" width="25.1328125" style="2" bestFit="1" customWidth="1"/>
    <col min="3330" max="3330" width="18.53125" style="2" bestFit="1" customWidth="1"/>
    <col min="3331" max="3331" width="11.46484375" style="2" customWidth="1"/>
    <col min="3332" max="3332" width="32.53125" style="2" bestFit="1" customWidth="1"/>
    <col min="3333" max="3333" width="18.53125" style="2" bestFit="1" customWidth="1"/>
    <col min="3334" max="3584" width="11.46484375" style="2" customWidth="1"/>
    <col min="3585" max="3585" width="25.1328125" style="2" bestFit="1" customWidth="1"/>
    <col min="3586" max="3586" width="18.53125" style="2" bestFit="1" customWidth="1"/>
    <col min="3587" max="3587" width="11.46484375" style="2" customWidth="1"/>
    <col min="3588" max="3588" width="32.53125" style="2" bestFit="1" customWidth="1"/>
    <col min="3589" max="3589" width="18.53125" style="2" bestFit="1" customWidth="1"/>
    <col min="3590" max="3840" width="11.46484375" style="2" customWidth="1"/>
    <col min="3841" max="3841" width="25.1328125" style="2" bestFit="1" customWidth="1"/>
    <col min="3842" max="3842" width="18.53125" style="2" bestFit="1" customWidth="1"/>
    <col min="3843" max="3843" width="11.46484375" style="2" customWidth="1"/>
    <col min="3844" max="3844" width="32.53125" style="2" bestFit="1" customWidth="1"/>
    <col min="3845" max="3845" width="18.53125" style="2" bestFit="1" customWidth="1"/>
    <col min="3846" max="4096" width="11.46484375" style="2" customWidth="1"/>
    <col min="4097" max="4097" width="25.1328125" style="2" bestFit="1" customWidth="1"/>
    <col min="4098" max="4098" width="18.53125" style="2" bestFit="1" customWidth="1"/>
    <col min="4099" max="4099" width="11.46484375" style="2" customWidth="1"/>
    <col min="4100" max="4100" width="32.53125" style="2" bestFit="1" customWidth="1"/>
    <col min="4101" max="4101" width="18.53125" style="2" bestFit="1" customWidth="1"/>
    <col min="4102" max="4352" width="11.46484375" style="2" customWidth="1"/>
    <col min="4353" max="4353" width="25.1328125" style="2" bestFit="1" customWidth="1"/>
    <col min="4354" max="4354" width="18.53125" style="2" bestFit="1" customWidth="1"/>
    <col min="4355" max="4355" width="11.46484375" style="2" customWidth="1"/>
    <col min="4356" max="4356" width="32.53125" style="2" bestFit="1" customWidth="1"/>
    <col min="4357" max="4357" width="18.53125" style="2" bestFit="1" customWidth="1"/>
    <col min="4358" max="4608" width="11.46484375" style="2" customWidth="1"/>
    <col min="4609" max="4609" width="25.1328125" style="2" bestFit="1" customWidth="1"/>
    <col min="4610" max="4610" width="18.53125" style="2" bestFit="1" customWidth="1"/>
    <col min="4611" max="4611" width="11.46484375" style="2" customWidth="1"/>
    <col min="4612" max="4612" width="32.53125" style="2" bestFit="1" customWidth="1"/>
    <col min="4613" max="4613" width="18.53125" style="2" bestFit="1" customWidth="1"/>
    <col min="4614" max="4864" width="11.46484375" style="2" customWidth="1"/>
    <col min="4865" max="4865" width="25.1328125" style="2" bestFit="1" customWidth="1"/>
    <col min="4866" max="4866" width="18.53125" style="2" bestFit="1" customWidth="1"/>
    <col min="4867" max="4867" width="11.46484375" style="2" customWidth="1"/>
    <col min="4868" max="4868" width="32.53125" style="2" bestFit="1" customWidth="1"/>
    <col min="4869" max="4869" width="18.53125" style="2" bestFit="1" customWidth="1"/>
    <col min="4870" max="5120" width="11.46484375" style="2" customWidth="1"/>
    <col min="5121" max="5121" width="25.1328125" style="2" bestFit="1" customWidth="1"/>
    <col min="5122" max="5122" width="18.53125" style="2" bestFit="1" customWidth="1"/>
    <col min="5123" max="5123" width="11.46484375" style="2" customWidth="1"/>
    <col min="5124" max="5124" width="32.53125" style="2" bestFit="1" customWidth="1"/>
    <col min="5125" max="5125" width="18.53125" style="2" bestFit="1" customWidth="1"/>
    <col min="5126" max="5376" width="11.46484375" style="2" customWidth="1"/>
    <col min="5377" max="5377" width="25.1328125" style="2" bestFit="1" customWidth="1"/>
    <col min="5378" max="5378" width="18.53125" style="2" bestFit="1" customWidth="1"/>
    <col min="5379" max="5379" width="11.46484375" style="2" customWidth="1"/>
    <col min="5380" max="5380" width="32.53125" style="2" bestFit="1" customWidth="1"/>
    <col min="5381" max="5381" width="18.53125" style="2" bestFit="1" customWidth="1"/>
    <col min="5382" max="5632" width="11.46484375" style="2" customWidth="1"/>
    <col min="5633" max="5633" width="25.1328125" style="2" bestFit="1" customWidth="1"/>
    <col min="5634" max="5634" width="18.53125" style="2" bestFit="1" customWidth="1"/>
    <col min="5635" max="5635" width="11.46484375" style="2" customWidth="1"/>
    <col min="5636" max="5636" width="32.53125" style="2" bestFit="1" customWidth="1"/>
    <col min="5637" max="5637" width="18.53125" style="2" bestFit="1" customWidth="1"/>
    <col min="5638" max="5888" width="11.46484375" style="2" customWidth="1"/>
    <col min="5889" max="5889" width="25.1328125" style="2" bestFit="1" customWidth="1"/>
    <col min="5890" max="5890" width="18.53125" style="2" bestFit="1" customWidth="1"/>
    <col min="5891" max="5891" width="11.46484375" style="2" customWidth="1"/>
    <col min="5892" max="5892" width="32.53125" style="2" bestFit="1" customWidth="1"/>
    <col min="5893" max="5893" width="18.53125" style="2" bestFit="1" customWidth="1"/>
    <col min="5894" max="6144" width="11.46484375" style="2" customWidth="1"/>
    <col min="6145" max="6145" width="25.1328125" style="2" bestFit="1" customWidth="1"/>
    <col min="6146" max="6146" width="18.53125" style="2" bestFit="1" customWidth="1"/>
    <col min="6147" max="6147" width="11.46484375" style="2" customWidth="1"/>
    <col min="6148" max="6148" width="32.53125" style="2" bestFit="1" customWidth="1"/>
    <col min="6149" max="6149" width="18.53125" style="2" bestFit="1" customWidth="1"/>
    <col min="6150" max="6400" width="11.46484375" style="2" customWidth="1"/>
    <col min="6401" max="6401" width="25.1328125" style="2" bestFit="1" customWidth="1"/>
    <col min="6402" max="6402" width="18.53125" style="2" bestFit="1" customWidth="1"/>
    <col min="6403" max="6403" width="11.46484375" style="2" customWidth="1"/>
    <col min="6404" max="6404" width="32.53125" style="2" bestFit="1" customWidth="1"/>
    <col min="6405" max="6405" width="18.53125" style="2" bestFit="1" customWidth="1"/>
    <col min="6406" max="6656" width="11.46484375" style="2" customWidth="1"/>
    <col min="6657" max="6657" width="25.1328125" style="2" bestFit="1" customWidth="1"/>
    <col min="6658" max="6658" width="18.53125" style="2" bestFit="1" customWidth="1"/>
    <col min="6659" max="6659" width="11.46484375" style="2" customWidth="1"/>
    <col min="6660" max="6660" width="32.53125" style="2" bestFit="1" customWidth="1"/>
    <col min="6661" max="6661" width="18.53125" style="2" bestFit="1" customWidth="1"/>
    <col min="6662" max="6912" width="11.46484375" style="2" customWidth="1"/>
    <col min="6913" max="6913" width="25.1328125" style="2" bestFit="1" customWidth="1"/>
    <col min="6914" max="6914" width="18.53125" style="2" bestFit="1" customWidth="1"/>
    <col min="6915" max="6915" width="11.46484375" style="2" customWidth="1"/>
    <col min="6916" max="6916" width="32.53125" style="2" bestFit="1" customWidth="1"/>
    <col min="6917" max="6917" width="18.53125" style="2" bestFit="1" customWidth="1"/>
    <col min="6918" max="7168" width="11.46484375" style="2" customWidth="1"/>
    <col min="7169" max="7169" width="25.1328125" style="2" bestFit="1" customWidth="1"/>
    <col min="7170" max="7170" width="18.53125" style="2" bestFit="1" customWidth="1"/>
    <col min="7171" max="7171" width="11.46484375" style="2" customWidth="1"/>
    <col min="7172" max="7172" width="32.53125" style="2" bestFit="1" customWidth="1"/>
    <col min="7173" max="7173" width="18.53125" style="2" bestFit="1" customWidth="1"/>
    <col min="7174" max="7424" width="11.46484375" style="2" customWidth="1"/>
    <col min="7425" max="7425" width="25.1328125" style="2" bestFit="1" customWidth="1"/>
    <col min="7426" max="7426" width="18.53125" style="2" bestFit="1" customWidth="1"/>
    <col min="7427" max="7427" width="11.46484375" style="2" customWidth="1"/>
    <col min="7428" max="7428" width="32.53125" style="2" bestFit="1" customWidth="1"/>
    <col min="7429" max="7429" width="18.53125" style="2" bestFit="1" customWidth="1"/>
    <col min="7430" max="7680" width="11.46484375" style="2" customWidth="1"/>
    <col min="7681" max="7681" width="25.1328125" style="2" bestFit="1" customWidth="1"/>
    <col min="7682" max="7682" width="18.53125" style="2" bestFit="1" customWidth="1"/>
    <col min="7683" max="7683" width="11.46484375" style="2" customWidth="1"/>
    <col min="7684" max="7684" width="32.53125" style="2" bestFit="1" customWidth="1"/>
    <col min="7685" max="7685" width="18.53125" style="2" bestFit="1" customWidth="1"/>
    <col min="7686" max="7936" width="11.46484375" style="2" customWidth="1"/>
    <col min="7937" max="7937" width="25.1328125" style="2" bestFit="1" customWidth="1"/>
    <col min="7938" max="7938" width="18.53125" style="2" bestFit="1" customWidth="1"/>
    <col min="7939" max="7939" width="11.46484375" style="2" customWidth="1"/>
    <col min="7940" max="7940" width="32.53125" style="2" bestFit="1" customWidth="1"/>
    <col min="7941" max="7941" width="18.53125" style="2" bestFit="1" customWidth="1"/>
    <col min="7942" max="8192" width="11.46484375" style="2" customWidth="1"/>
    <col min="8193" max="8193" width="25.1328125" style="2" bestFit="1" customWidth="1"/>
    <col min="8194" max="8194" width="18.53125" style="2" bestFit="1" customWidth="1"/>
    <col min="8195" max="8195" width="11.46484375" style="2" customWidth="1"/>
    <col min="8196" max="8196" width="32.53125" style="2" bestFit="1" customWidth="1"/>
    <col min="8197" max="8197" width="18.53125" style="2" bestFit="1" customWidth="1"/>
    <col min="8198" max="8448" width="11.46484375" style="2" customWidth="1"/>
    <col min="8449" max="8449" width="25.1328125" style="2" bestFit="1" customWidth="1"/>
    <col min="8450" max="8450" width="18.53125" style="2" bestFit="1" customWidth="1"/>
    <col min="8451" max="8451" width="11.46484375" style="2" customWidth="1"/>
    <col min="8452" max="8452" width="32.53125" style="2" bestFit="1" customWidth="1"/>
    <col min="8453" max="8453" width="18.53125" style="2" bestFit="1" customWidth="1"/>
    <col min="8454" max="8704" width="11.46484375" style="2" customWidth="1"/>
    <col min="8705" max="8705" width="25.1328125" style="2" bestFit="1" customWidth="1"/>
    <col min="8706" max="8706" width="18.53125" style="2" bestFit="1" customWidth="1"/>
    <col min="8707" max="8707" width="11.46484375" style="2" customWidth="1"/>
    <col min="8708" max="8708" width="32.53125" style="2" bestFit="1" customWidth="1"/>
    <col min="8709" max="8709" width="18.53125" style="2" bestFit="1" customWidth="1"/>
    <col min="8710" max="8960" width="11.46484375" style="2" customWidth="1"/>
    <col min="8961" max="8961" width="25.1328125" style="2" bestFit="1" customWidth="1"/>
    <col min="8962" max="8962" width="18.53125" style="2" bestFit="1" customWidth="1"/>
    <col min="8963" max="8963" width="11.46484375" style="2" customWidth="1"/>
    <col min="8964" max="8964" width="32.53125" style="2" bestFit="1" customWidth="1"/>
    <col min="8965" max="8965" width="18.53125" style="2" bestFit="1" customWidth="1"/>
    <col min="8966" max="9216" width="11.46484375" style="2" customWidth="1"/>
    <col min="9217" max="9217" width="25.1328125" style="2" bestFit="1" customWidth="1"/>
    <col min="9218" max="9218" width="18.53125" style="2" bestFit="1" customWidth="1"/>
    <col min="9219" max="9219" width="11.46484375" style="2" customWidth="1"/>
    <col min="9220" max="9220" width="32.53125" style="2" bestFit="1" customWidth="1"/>
    <col min="9221" max="9221" width="18.53125" style="2" bestFit="1" customWidth="1"/>
    <col min="9222" max="9472" width="11.46484375" style="2" customWidth="1"/>
    <col min="9473" max="9473" width="25.1328125" style="2" bestFit="1" customWidth="1"/>
    <col min="9474" max="9474" width="18.53125" style="2" bestFit="1" customWidth="1"/>
    <col min="9475" max="9475" width="11.46484375" style="2" customWidth="1"/>
    <col min="9476" max="9476" width="32.53125" style="2" bestFit="1" customWidth="1"/>
    <col min="9477" max="9477" width="18.53125" style="2" bestFit="1" customWidth="1"/>
    <col min="9478" max="9728" width="11.46484375" style="2" customWidth="1"/>
    <col min="9729" max="9729" width="25.1328125" style="2" bestFit="1" customWidth="1"/>
    <col min="9730" max="9730" width="18.53125" style="2" bestFit="1" customWidth="1"/>
    <col min="9731" max="9731" width="11.46484375" style="2" customWidth="1"/>
    <col min="9732" max="9732" width="32.53125" style="2" bestFit="1" customWidth="1"/>
    <col min="9733" max="9733" width="18.53125" style="2" bestFit="1" customWidth="1"/>
    <col min="9734" max="9984" width="11.46484375" style="2" customWidth="1"/>
    <col min="9985" max="9985" width="25.1328125" style="2" bestFit="1" customWidth="1"/>
    <col min="9986" max="9986" width="18.53125" style="2" bestFit="1" customWidth="1"/>
    <col min="9987" max="9987" width="11.46484375" style="2" customWidth="1"/>
    <col min="9988" max="9988" width="32.53125" style="2" bestFit="1" customWidth="1"/>
    <col min="9989" max="9989" width="18.53125" style="2" bestFit="1" customWidth="1"/>
    <col min="9990" max="10240" width="11.46484375" style="2" customWidth="1"/>
    <col min="10241" max="10241" width="25.1328125" style="2" bestFit="1" customWidth="1"/>
    <col min="10242" max="10242" width="18.53125" style="2" bestFit="1" customWidth="1"/>
    <col min="10243" max="10243" width="11.46484375" style="2" customWidth="1"/>
    <col min="10244" max="10244" width="32.53125" style="2" bestFit="1" customWidth="1"/>
    <col min="10245" max="10245" width="18.53125" style="2" bestFit="1" customWidth="1"/>
    <col min="10246" max="10496" width="11.46484375" style="2" customWidth="1"/>
    <col min="10497" max="10497" width="25.1328125" style="2" bestFit="1" customWidth="1"/>
    <col min="10498" max="10498" width="18.53125" style="2" bestFit="1" customWidth="1"/>
    <col min="10499" max="10499" width="11.46484375" style="2" customWidth="1"/>
    <col min="10500" max="10500" width="32.53125" style="2" bestFit="1" customWidth="1"/>
    <col min="10501" max="10501" width="18.53125" style="2" bestFit="1" customWidth="1"/>
    <col min="10502" max="10752" width="11.46484375" style="2" customWidth="1"/>
    <col min="10753" max="10753" width="25.1328125" style="2" bestFit="1" customWidth="1"/>
    <col min="10754" max="10754" width="18.53125" style="2" bestFit="1" customWidth="1"/>
    <col min="10755" max="10755" width="11.46484375" style="2" customWidth="1"/>
    <col min="10756" max="10756" width="32.53125" style="2" bestFit="1" customWidth="1"/>
    <col min="10757" max="10757" width="18.53125" style="2" bestFit="1" customWidth="1"/>
    <col min="10758" max="11008" width="11.46484375" style="2" customWidth="1"/>
    <col min="11009" max="11009" width="25.1328125" style="2" bestFit="1" customWidth="1"/>
    <col min="11010" max="11010" width="18.53125" style="2" bestFit="1" customWidth="1"/>
    <col min="11011" max="11011" width="11.46484375" style="2" customWidth="1"/>
    <col min="11012" max="11012" width="32.53125" style="2" bestFit="1" customWidth="1"/>
    <col min="11013" max="11013" width="18.53125" style="2" bestFit="1" customWidth="1"/>
    <col min="11014" max="11264" width="11.46484375" style="2" customWidth="1"/>
    <col min="11265" max="11265" width="25.1328125" style="2" bestFit="1" customWidth="1"/>
    <col min="11266" max="11266" width="18.53125" style="2" bestFit="1" customWidth="1"/>
    <col min="11267" max="11267" width="11.46484375" style="2" customWidth="1"/>
    <col min="11268" max="11268" width="32.53125" style="2" bestFit="1" customWidth="1"/>
    <col min="11269" max="11269" width="18.53125" style="2" bestFit="1" customWidth="1"/>
    <col min="11270" max="11520" width="11.46484375" style="2" customWidth="1"/>
    <col min="11521" max="11521" width="25.1328125" style="2" bestFit="1" customWidth="1"/>
    <col min="11522" max="11522" width="18.53125" style="2" bestFit="1" customWidth="1"/>
    <col min="11523" max="11523" width="11.46484375" style="2" customWidth="1"/>
    <col min="11524" max="11524" width="32.53125" style="2" bestFit="1" customWidth="1"/>
    <col min="11525" max="11525" width="18.53125" style="2" bestFit="1" customWidth="1"/>
    <col min="11526" max="11776" width="11.46484375" style="2" customWidth="1"/>
    <col min="11777" max="11777" width="25.1328125" style="2" bestFit="1" customWidth="1"/>
    <col min="11778" max="11778" width="18.53125" style="2" bestFit="1" customWidth="1"/>
    <col min="11779" max="11779" width="11.46484375" style="2" customWidth="1"/>
    <col min="11780" max="11780" width="32.53125" style="2" bestFit="1" customWidth="1"/>
    <col min="11781" max="11781" width="18.53125" style="2" bestFit="1" customWidth="1"/>
    <col min="11782" max="12032" width="11.46484375" style="2" customWidth="1"/>
    <col min="12033" max="12033" width="25.1328125" style="2" bestFit="1" customWidth="1"/>
    <col min="12034" max="12034" width="18.53125" style="2" bestFit="1" customWidth="1"/>
    <col min="12035" max="12035" width="11.46484375" style="2" customWidth="1"/>
    <col min="12036" max="12036" width="32.53125" style="2" bestFit="1" customWidth="1"/>
    <col min="12037" max="12037" width="18.53125" style="2" bestFit="1" customWidth="1"/>
    <col min="12038" max="12288" width="11.46484375" style="2" customWidth="1"/>
    <col min="12289" max="12289" width="25.1328125" style="2" bestFit="1" customWidth="1"/>
    <col min="12290" max="12290" width="18.53125" style="2" bestFit="1" customWidth="1"/>
    <col min="12291" max="12291" width="11.46484375" style="2" customWidth="1"/>
    <col min="12292" max="12292" width="32.53125" style="2" bestFit="1" customWidth="1"/>
    <col min="12293" max="12293" width="18.53125" style="2" bestFit="1" customWidth="1"/>
    <col min="12294" max="12544" width="11.46484375" style="2" customWidth="1"/>
    <col min="12545" max="12545" width="25.1328125" style="2" bestFit="1" customWidth="1"/>
    <col min="12546" max="12546" width="18.53125" style="2" bestFit="1" customWidth="1"/>
    <col min="12547" max="12547" width="11.46484375" style="2" customWidth="1"/>
    <col min="12548" max="12548" width="32.53125" style="2" bestFit="1" customWidth="1"/>
    <col min="12549" max="12549" width="18.53125" style="2" bestFit="1" customWidth="1"/>
    <col min="12550" max="12800" width="11.46484375" style="2" customWidth="1"/>
    <col min="12801" max="12801" width="25.1328125" style="2" bestFit="1" customWidth="1"/>
    <col min="12802" max="12802" width="18.53125" style="2" bestFit="1" customWidth="1"/>
    <col min="12803" max="12803" width="11.46484375" style="2" customWidth="1"/>
    <col min="12804" max="12804" width="32.53125" style="2" bestFit="1" customWidth="1"/>
    <col min="12805" max="12805" width="18.53125" style="2" bestFit="1" customWidth="1"/>
    <col min="12806" max="13056" width="11.46484375" style="2" customWidth="1"/>
    <col min="13057" max="13057" width="25.1328125" style="2" bestFit="1" customWidth="1"/>
    <col min="13058" max="13058" width="18.53125" style="2" bestFit="1" customWidth="1"/>
    <col min="13059" max="13059" width="11.46484375" style="2" customWidth="1"/>
    <col min="13060" max="13060" width="32.53125" style="2" bestFit="1" customWidth="1"/>
    <col min="13061" max="13061" width="18.53125" style="2" bestFit="1" customWidth="1"/>
    <col min="13062" max="13312" width="11.46484375" style="2" customWidth="1"/>
    <col min="13313" max="13313" width="25.1328125" style="2" bestFit="1" customWidth="1"/>
    <col min="13314" max="13314" width="18.53125" style="2" bestFit="1" customWidth="1"/>
    <col min="13315" max="13315" width="11.46484375" style="2" customWidth="1"/>
    <col min="13316" max="13316" width="32.53125" style="2" bestFit="1" customWidth="1"/>
    <col min="13317" max="13317" width="18.53125" style="2" bestFit="1" customWidth="1"/>
    <col min="13318" max="13568" width="11.46484375" style="2" customWidth="1"/>
    <col min="13569" max="13569" width="25.1328125" style="2" bestFit="1" customWidth="1"/>
    <col min="13570" max="13570" width="18.53125" style="2" bestFit="1" customWidth="1"/>
    <col min="13571" max="13571" width="11.46484375" style="2" customWidth="1"/>
    <col min="13572" max="13572" width="32.53125" style="2" bestFit="1" customWidth="1"/>
    <col min="13573" max="13573" width="18.53125" style="2" bestFit="1" customWidth="1"/>
    <col min="13574" max="13824" width="11.46484375" style="2" customWidth="1"/>
    <col min="13825" max="13825" width="25.1328125" style="2" bestFit="1" customWidth="1"/>
    <col min="13826" max="13826" width="18.53125" style="2" bestFit="1" customWidth="1"/>
    <col min="13827" max="13827" width="11.46484375" style="2" customWidth="1"/>
    <col min="13828" max="13828" width="32.53125" style="2" bestFit="1" customWidth="1"/>
    <col min="13829" max="13829" width="18.53125" style="2" bestFit="1" customWidth="1"/>
    <col min="13830" max="14080" width="11.46484375" style="2" customWidth="1"/>
    <col min="14081" max="14081" width="25.1328125" style="2" bestFit="1" customWidth="1"/>
    <col min="14082" max="14082" width="18.53125" style="2" bestFit="1" customWidth="1"/>
    <col min="14083" max="14083" width="11.46484375" style="2" customWidth="1"/>
    <col min="14084" max="14084" width="32.53125" style="2" bestFit="1" customWidth="1"/>
    <col min="14085" max="14085" width="18.53125" style="2" bestFit="1" customWidth="1"/>
    <col min="14086" max="14336" width="11.46484375" style="2" customWidth="1"/>
    <col min="14337" max="14337" width="25.1328125" style="2" bestFit="1" customWidth="1"/>
    <col min="14338" max="14338" width="18.53125" style="2" bestFit="1" customWidth="1"/>
    <col min="14339" max="14339" width="11.46484375" style="2" customWidth="1"/>
    <col min="14340" max="14340" width="32.53125" style="2" bestFit="1" customWidth="1"/>
    <col min="14341" max="14341" width="18.53125" style="2" bestFit="1" customWidth="1"/>
    <col min="14342" max="14592" width="11.46484375" style="2" customWidth="1"/>
    <col min="14593" max="14593" width="25.1328125" style="2" bestFit="1" customWidth="1"/>
    <col min="14594" max="14594" width="18.53125" style="2" bestFit="1" customWidth="1"/>
    <col min="14595" max="14595" width="11.46484375" style="2" customWidth="1"/>
    <col min="14596" max="14596" width="32.53125" style="2" bestFit="1" customWidth="1"/>
    <col min="14597" max="14597" width="18.53125" style="2" bestFit="1" customWidth="1"/>
    <col min="14598" max="14848" width="11.46484375" style="2" customWidth="1"/>
    <col min="14849" max="14849" width="25.1328125" style="2" bestFit="1" customWidth="1"/>
    <col min="14850" max="14850" width="18.53125" style="2" bestFit="1" customWidth="1"/>
    <col min="14851" max="14851" width="11.46484375" style="2" customWidth="1"/>
    <col min="14852" max="14852" width="32.53125" style="2" bestFit="1" customWidth="1"/>
    <col min="14853" max="14853" width="18.53125" style="2" bestFit="1" customWidth="1"/>
    <col min="14854" max="15104" width="11.46484375" style="2" customWidth="1"/>
    <col min="15105" max="15105" width="25.1328125" style="2" bestFit="1" customWidth="1"/>
    <col min="15106" max="15106" width="18.53125" style="2" bestFit="1" customWidth="1"/>
    <col min="15107" max="15107" width="11.46484375" style="2" customWidth="1"/>
    <col min="15108" max="15108" width="32.53125" style="2" bestFit="1" customWidth="1"/>
    <col min="15109" max="15109" width="18.53125" style="2" bestFit="1" customWidth="1"/>
    <col min="15110" max="15360" width="11.46484375" style="2" customWidth="1"/>
    <col min="15361" max="15361" width="25.1328125" style="2" bestFit="1" customWidth="1"/>
    <col min="15362" max="15362" width="18.53125" style="2" bestFit="1" customWidth="1"/>
    <col min="15363" max="15363" width="11.46484375" style="2" customWidth="1"/>
    <col min="15364" max="15364" width="32.53125" style="2" bestFit="1" customWidth="1"/>
    <col min="15365" max="15365" width="18.53125" style="2" bestFit="1" customWidth="1"/>
    <col min="15366" max="15616" width="11.46484375" style="2" customWidth="1"/>
    <col min="15617" max="15617" width="25.1328125" style="2" bestFit="1" customWidth="1"/>
    <col min="15618" max="15618" width="18.53125" style="2" bestFit="1" customWidth="1"/>
    <col min="15619" max="15619" width="11.46484375" style="2" customWidth="1"/>
    <col min="15620" max="15620" width="32.53125" style="2" bestFit="1" customWidth="1"/>
    <col min="15621" max="15621" width="18.53125" style="2" bestFit="1" customWidth="1"/>
    <col min="15622" max="15872" width="11.46484375" style="2" customWidth="1"/>
    <col min="15873" max="15873" width="25.1328125" style="2" bestFit="1" customWidth="1"/>
    <col min="15874" max="15874" width="18.53125" style="2" bestFit="1" customWidth="1"/>
    <col min="15875" max="15875" width="11.46484375" style="2" customWidth="1"/>
    <col min="15876" max="15876" width="32.53125" style="2" bestFit="1" customWidth="1"/>
    <col min="15877" max="15877" width="18.53125" style="2" bestFit="1" customWidth="1"/>
    <col min="15878" max="16128" width="11.46484375" style="2" customWidth="1"/>
    <col min="16129" max="16129" width="25.1328125" style="2" bestFit="1" customWidth="1"/>
    <col min="16130" max="16130" width="18.53125" style="2" bestFit="1" customWidth="1"/>
    <col min="16131" max="16131" width="11.46484375" style="2" customWidth="1"/>
    <col min="16132" max="16132" width="32.53125" style="2" bestFit="1" customWidth="1"/>
    <col min="16133" max="16133" width="18.53125" style="2" bestFit="1" customWidth="1"/>
    <col min="16134" max="16384" width="11.46484375" style="2" customWidth="1"/>
  </cols>
  <sheetData>
    <row r="1" spans="1:7" x14ac:dyDescent="0.35">
      <c r="A1" s="1" t="s">
        <v>0</v>
      </c>
      <c r="D1" s="1" t="s">
        <v>1</v>
      </c>
      <c r="F1" s="2" t="s">
        <v>2</v>
      </c>
      <c r="G1" s="3"/>
    </row>
    <row r="2" spans="1:7" x14ac:dyDescent="0.35">
      <c r="A2" s="1" t="s">
        <v>3</v>
      </c>
      <c r="B2" s="4">
        <v>100000</v>
      </c>
      <c r="D2" s="1" t="s">
        <v>4</v>
      </c>
      <c r="E2" s="3">
        <v>25000</v>
      </c>
      <c r="F2" s="2" t="s">
        <v>5</v>
      </c>
      <c r="G2" s="3">
        <v>3000</v>
      </c>
    </row>
    <row r="3" spans="1:7" x14ac:dyDescent="0.35">
      <c r="A3" s="1" t="s">
        <v>6</v>
      </c>
      <c r="B3" s="4">
        <v>1000</v>
      </c>
      <c r="D3" s="1" t="s">
        <v>7</v>
      </c>
      <c r="E3" s="3">
        <v>50000</v>
      </c>
      <c r="F3" s="2" t="s">
        <v>8</v>
      </c>
      <c r="G3" s="3">
        <v>1000</v>
      </c>
    </row>
    <row r="4" spans="1:7" x14ac:dyDescent="0.35">
      <c r="A4" s="1" t="s">
        <v>9</v>
      </c>
      <c r="B4" s="4">
        <f>0.15*20000</f>
        <v>3000</v>
      </c>
      <c r="D4" s="1" t="s">
        <v>10</v>
      </c>
      <c r="E4" s="3">
        <v>5000</v>
      </c>
      <c r="F4" s="2" t="s">
        <v>11</v>
      </c>
      <c r="G4" s="3">
        <v>500</v>
      </c>
    </row>
    <row r="5" spans="1:7" x14ac:dyDescent="0.35">
      <c r="A5" s="1" t="s">
        <v>12</v>
      </c>
      <c r="B5" s="4">
        <v>10000</v>
      </c>
      <c r="D5" s="1" t="s">
        <v>9</v>
      </c>
      <c r="E5" s="3">
        <f>0.3*20000</f>
        <v>6000</v>
      </c>
      <c r="F5" s="2" t="s">
        <v>13</v>
      </c>
      <c r="G5" s="3">
        <v>100</v>
      </c>
    </row>
    <row r="6" spans="1:7" x14ac:dyDescent="0.35">
      <c r="A6" s="1" t="s">
        <v>14</v>
      </c>
      <c r="B6" s="4">
        <f>23000*0.15</f>
        <v>3450</v>
      </c>
      <c r="D6" s="1" t="s">
        <v>14</v>
      </c>
      <c r="E6" s="3">
        <f>23000*0.3</f>
        <v>6900</v>
      </c>
      <c r="G6" s="3">
        <f>SUM(G2:G5)</f>
        <v>4600</v>
      </c>
    </row>
    <row r="7" spans="1:7" x14ac:dyDescent="0.35">
      <c r="A7" s="1" t="s">
        <v>15</v>
      </c>
      <c r="B7" s="4">
        <f>5000*0.15</f>
        <v>750</v>
      </c>
      <c r="D7" s="1" t="s">
        <v>15</v>
      </c>
      <c r="E7" s="3">
        <f>5000*0.3</f>
        <v>1500</v>
      </c>
      <c r="F7" s="2" t="s">
        <v>16</v>
      </c>
      <c r="G7" s="2">
        <v>20</v>
      </c>
    </row>
    <row r="8" spans="1:7" x14ac:dyDescent="0.35">
      <c r="A8" s="1" t="s">
        <v>17</v>
      </c>
      <c r="B8" s="4">
        <f>SUM(B2:B7)</f>
        <v>118200</v>
      </c>
      <c r="D8" s="1" t="s">
        <v>18</v>
      </c>
      <c r="E8" s="3">
        <f>SUM(E2:E7)</f>
        <v>94400</v>
      </c>
      <c r="F8" s="5"/>
    </row>
    <row r="9" spans="1:7" x14ac:dyDescent="0.35">
      <c r="B9" s="4"/>
      <c r="E9" s="3"/>
      <c r="F9" s="5" t="s">
        <v>19</v>
      </c>
      <c r="G9" s="2">
        <f>+G6/G7</f>
        <v>230</v>
      </c>
    </row>
    <row r="10" spans="1:7" x14ac:dyDescent="0.35">
      <c r="A10" s="1" t="s">
        <v>20</v>
      </c>
      <c r="B10" s="6">
        <v>500</v>
      </c>
      <c r="D10" s="1" t="s">
        <v>21</v>
      </c>
      <c r="E10" s="3">
        <v>4000000</v>
      </c>
      <c r="F10" s="5"/>
    </row>
    <row r="11" spans="1:7" x14ac:dyDescent="0.35">
      <c r="B11" s="4"/>
      <c r="D11" s="1" t="s">
        <v>22</v>
      </c>
      <c r="E11" s="3">
        <v>100000</v>
      </c>
      <c r="F11" s="5"/>
    </row>
    <row r="12" spans="1:7" ht="14.25" x14ac:dyDescent="0.45">
      <c r="A12" s="1" t="s">
        <v>23</v>
      </c>
      <c r="B12" s="4">
        <f>B8/B10</f>
        <v>236.4</v>
      </c>
      <c r="D12" s="1" t="s">
        <v>24</v>
      </c>
      <c r="E12" s="7">
        <f>+E8/(E10+E11)</f>
        <v>2.3024390243902439E-2</v>
      </c>
      <c r="F12" s="5"/>
    </row>
    <row r="13" spans="1:7" ht="14.25" x14ac:dyDescent="0.45">
      <c r="A13" s="2" t="s">
        <v>25</v>
      </c>
      <c r="B13" s="4">
        <v>1000</v>
      </c>
      <c r="D13" s="1" t="s">
        <v>26</v>
      </c>
      <c r="E13" s="8">
        <v>0</v>
      </c>
      <c r="F13" s="5"/>
    </row>
    <row r="14" spans="1:7" x14ac:dyDescent="0.35">
      <c r="B14" s="4"/>
      <c r="D14" s="1" t="s">
        <v>27</v>
      </c>
      <c r="E14" s="9">
        <f>E13+E12</f>
        <v>2.3024390243902439E-2</v>
      </c>
    </row>
    <row r="15" spans="1:7" x14ac:dyDescent="0.35">
      <c r="A15" s="2" t="s">
        <v>28</v>
      </c>
      <c r="B15" s="4">
        <v>6.78</v>
      </c>
      <c r="D15" s="2" t="s">
        <v>29</v>
      </c>
      <c r="E15" s="2">
        <v>7</v>
      </c>
    </row>
    <row r="16" spans="1:7" x14ac:dyDescent="0.35">
      <c r="B16" s="4"/>
    </row>
    <row r="17" spans="1:7" x14ac:dyDescent="0.35">
      <c r="A17" s="2" t="s">
        <v>31</v>
      </c>
      <c r="B17" s="4"/>
    </row>
    <row r="18" spans="1:7" x14ac:dyDescent="0.35">
      <c r="A18" s="1" t="s">
        <v>32</v>
      </c>
      <c r="B18" s="4">
        <v>312000</v>
      </c>
      <c r="D18" s="1" t="s">
        <v>33</v>
      </c>
      <c r="E18" s="6">
        <v>4000</v>
      </c>
    </row>
    <row r="19" spans="1:7" x14ac:dyDescent="0.35">
      <c r="A19" s="1" t="s">
        <v>34</v>
      </c>
      <c r="B19" s="4">
        <f>+B18/260</f>
        <v>1200</v>
      </c>
      <c r="D19" s="5" t="s">
        <v>35</v>
      </c>
      <c r="E19" s="10" t="s">
        <v>30</v>
      </c>
      <c r="F19" s="5"/>
    </row>
    <row r="20" spans="1:7" x14ac:dyDescent="0.35">
      <c r="A20" s="1" t="s">
        <v>30</v>
      </c>
      <c r="B20" s="11" t="s">
        <v>30</v>
      </c>
      <c r="D20" s="1" t="s">
        <v>30</v>
      </c>
      <c r="E20" s="12" t="s">
        <v>30</v>
      </c>
      <c r="G20" s="12" t="s">
        <v>30</v>
      </c>
    </row>
    <row r="21" spans="1:7" ht="14.25" x14ac:dyDescent="0.45">
      <c r="A21" s="1" t="s">
        <v>30</v>
      </c>
      <c r="B21" s="13" t="s">
        <v>30</v>
      </c>
      <c r="D21" s="1" t="s">
        <v>30</v>
      </c>
      <c r="E21" s="14" t="s">
        <v>30</v>
      </c>
    </row>
    <row r="22" spans="1:7" x14ac:dyDescent="0.35">
      <c r="E22" s="15" t="s">
        <v>30</v>
      </c>
    </row>
    <row r="23" spans="1:7" x14ac:dyDescent="0.35">
      <c r="A23" s="1" t="s">
        <v>36</v>
      </c>
      <c r="D23" s="1" t="s">
        <v>30</v>
      </c>
    </row>
    <row r="24" spans="1:7" x14ac:dyDescent="0.35">
      <c r="A24" s="1" t="s">
        <v>37</v>
      </c>
      <c r="B24" s="16">
        <f>+SQRT((2*B18*(B12+B13))/(E14*B15))</f>
        <v>70301.222513592569</v>
      </c>
      <c r="D24" s="1" t="s">
        <v>37</v>
      </c>
      <c r="E24" s="17">
        <f>+SQRT((2*B18*G9)/(E14*E15*(1-B19/E18)))</f>
        <v>35666.796514029098</v>
      </c>
    </row>
    <row r="25" spans="1:7" x14ac:dyDescent="0.35">
      <c r="A25" s="1"/>
      <c r="B25" s="16"/>
      <c r="D25" s="1" t="s">
        <v>38</v>
      </c>
      <c r="E25" s="17">
        <f>+B18/E24</f>
        <v>8.7476317049466061</v>
      </c>
    </row>
    <row r="26" spans="1:7" x14ac:dyDescent="0.35">
      <c r="A26" s="1" t="s">
        <v>23</v>
      </c>
      <c r="B26" s="16">
        <f>+$B$18/$B$24*($B$12+B13)</f>
        <v>5487.1990302219128</v>
      </c>
      <c r="D26" s="1" t="s">
        <v>23</v>
      </c>
      <c r="E26" s="16">
        <f>+$B$18/$E$24*$G$9</f>
        <v>2011.9552921377194</v>
      </c>
    </row>
    <row r="27" spans="1:7" x14ac:dyDescent="0.35">
      <c r="A27" s="1" t="s">
        <v>39</v>
      </c>
      <c r="B27" s="16">
        <f>($B$24/2)*$E$14*B15</f>
        <v>5487.1990302219119</v>
      </c>
      <c r="D27" s="1" t="s">
        <v>39</v>
      </c>
      <c r="E27" s="16">
        <f>+(+$E$24/2)*$E$14*E15*(1-B19/E18)</f>
        <v>2011.9552921377192</v>
      </c>
    </row>
    <row r="28" spans="1:7" x14ac:dyDescent="0.35">
      <c r="A28" s="1" t="s">
        <v>40</v>
      </c>
      <c r="B28" s="16">
        <f>$B$18*B15</f>
        <v>2115360</v>
      </c>
      <c r="D28" s="1" t="s">
        <v>40</v>
      </c>
      <c r="E28" s="16">
        <f>+$B$18*E15</f>
        <v>2184000</v>
      </c>
    </row>
    <row r="29" spans="1:7" x14ac:dyDescent="0.35">
      <c r="A29" s="1" t="s">
        <v>41</v>
      </c>
      <c r="B29" s="16">
        <f>SUM(B26:B28)</f>
        <v>2126334.3980604438</v>
      </c>
      <c r="D29" s="1" t="s">
        <v>41</v>
      </c>
      <c r="E29" s="16">
        <f>SUM(E26:E28)</f>
        <v>2188023.9105842756</v>
      </c>
      <c r="F29" s="18">
        <f>+E29-B29</f>
        <v>61689.5125238318</v>
      </c>
    </row>
    <row r="30" spans="1:7" ht="13.15" x14ac:dyDescent="0.4">
      <c r="A30" s="1"/>
      <c r="B30" s="23" t="s">
        <v>67</v>
      </c>
      <c r="D30" s="1"/>
      <c r="E30" s="23" t="s">
        <v>71</v>
      </c>
    </row>
    <row r="31" spans="1:7" ht="13.15" x14ac:dyDescent="0.4">
      <c r="A31" s="1" t="s">
        <v>42</v>
      </c>
      <c r="B31" s="1"/>
      <c r="C31" s="23" t="s">
        <v>66</v>
      </c>
      <c r="D31" s="1"/>
    </row>
    <row r="32" spans="1:7" x14ac:dyDescent="0.35">
      <c r="A32" s="1"/>
      <c r="B32" s="1"/>
      <c r="D32" s="1"/>
    </row>
    <row r="33" spans="1:5" x14ac:dyDescent="0.35">
      <c r="A33" s="1" t="s">
        <v>30</v>
      </c>
      <c r="B33" s="18" t="s">
        <v>30</v>
      </c>
      <c r="D33" s="1" t="s">
        <v>30</v>
      </c>
      <c r="E33" s="19" t="s">
        <v>30</v>
      </c>
    </row>
    <row r="34" spans="1:5" x14ac:dyDescent="0.35">
      <c r="A34" s="1" t="s">
        <v>30</v>
      </c>
      <c r="B34" s="1" t="s">
        <v>30</v>
      </c>
    </row>
  </sheetData>
  <pageMargins left="0.74803149606299213" right="0.74803149606299213" top="0.98425196850393704" bottom="0.98425196850393704" header="0" footer="0"/>
  <pageSetup scale="8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K55"/>
  <sheetViews>
    <sheetView topLeftCell="B4" zoomScale="120" zoomScaleNormal="120" workbookViewId="0">
      <selection activeCell="D44" sqref="D44:F56"/>
    </sheetView>
  </sheetViews>
  <sheetFormatPr defaultColWidth="9.1328125" defaultRowHeight="14.25" x14ac:dyDescent="0.45"/>
  <sheetData>
    <row r="11" spans="11:11" x14ac:dyDescent="0.45">
      <c r="K11" s="23" t="s">
        <v>68</v>
      </c>
    </row>
    <row r="14" spans="11:11" x14ac:dyDescent="0.45">
      <c r="K14" s="23" t="s">
        <v>66</v>
      </c>
    </row>
    <row r="19" spans="11:11" x14ac:dyDescent="0.45">
      <c r="K19" s="23" t="s">
        <v>66</v>
      </c>
    </row>
    <row r="25" spans="11:11" x14ac:dyDescent="0.45">
      <c r="K25" s="23" t="s">
        <v>66</v>
      </c>
    </row>
    <row r="27" spans="11:11" x14ac:dyDescent="0.45">
      <c r="K27" s="23" t="s">
        <v>66</v>
      </c>
    </row>
    <row r="29" spans="11:11" x14ac:dyDescent="0.45">
      <c r="K29" s="23" t="s">
        <v>66</v>
      </c>
    </row>
    <row r="33" spans="4:11" x14ac:dyDescent="0.45">
      <c r="K33" s="23" t="s">
        <v>66</v>
      </c>
    </row>
    <row r="37" spans="4:11" x14ac:dyDescent="0.45">
      <c r="K37" s="23" t="s">
        <v>66</v>
      </c>
    </row>
    <row r="40" spans="4:11" x14ac:dyDescent="0.45">
      <c r="K40" s="23" t="s">
        <v>66</v>
      </c>
    </row>
    <row r="44" spans="4:11" x14ac:dyDescent="0.45">
      <c r="D44" s="30" t="s">
        <v>72</v>
      </c>
      <c r="E44" s="28" t="s">
        <v>74</v>
      </c>
      <c r="F44" s="30" t="s">
        <v>73</v>
      </c>
    </row>
    <row r="45" spans="4:11" x14ac:dyDescent="0.45">
      <c r="D45" s="29">
        <v>0.8</v>
      </c>
      <c r="F45" s="29">
        <v>0.2</v>
      </c>
    </row>
    <row r="46" spans="4:11" x14ac:dyDescent="0.45">
      <c r="D46" s="28"/>
    </row>
    <row r="47" spans="4:11" x14ac:dyDescent="0.45">
      <c r="D47" s="28" t="s">
        <v>75</v>
      </c>
      <c r="E47" s="28" t="s">
        <v>74</v>
      </c>
      <c r="F47" s="28" t="s">
        <v>76</v>
      </c>
    </row>
    <row r="49" spans="4:6" x14ac:dyDescent="0.45">
      <c r="D49" s="31" t="s">
        <v>72</v>
      </c>
      <c r="E49" s="28" t="s">
        <v>74</v>
      </c>
      <c r="F49" s="31">
        <v>0.8</v>
      </c>
    </row>
    <row r="50" spans="4:6" x14ac:dyDescent="0.45">
      <c r="D50" s="28" t="s">
        <v>73</v>
      </c>
      <c r="E50" s="28"/>
      <c r="F50" s="28">
        <v>0.2</v>
      </c>
    </row>
    <row r="53" spans="4:6" x14ac:dyDescent="0.45">
      <c r="D53" s="32" t="s">
        <v>77</v>
      </c>
    </row>
    <row r="54" spans="4:6" x14ac:dyDescent="0.45">
      <c r="D54" s="31" t="s">
        <v>45</v>
      </c>
      <c r="E54" s="28" t="s">
        <v>74</v>
      </c>
      <c r="F54" s="31" t="s">
        <v>46</v>
      </c>
    </row>
    <row r="55" spans="4:6" x14ac:dyDescent="0.45">
      <c r="D55" s="28">
        <v>3</v>
      </c>
      <c r="E55" s="28"/>
      <c r="F55" s="28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4:J56"/>
  <sheetViews>
    <sheetView topLeftCell="D1" zoomScale="140" zoomScaleNormal="140" workbookViewId="0">
      <selection activeCell="F55" sqref="F55"/>
    </sheetView>
  </sheetViews>
  <sheetFormatPr defaultColWidth="11.53125" defaultRowHeight="14.25" x14ac:dyDescent="0.45"/>
  <sheetData>
    <row r="24" spans="3:3" x14ac:dyDescent="0.45">
      <c r="C24" s="23" t="s">
        <v>69</v>
      </c>
    </row>
    <row r="27" spans="3:3" x14ac:dyDescent="0.45">
      <c r="C27" s="24"/>
    </row>
    <row r="28" spans="3:3" x14ac:dyDescent="0.45">
      <c r="C28" s="23" t="s">
        <v>66</v>
      </c>
    </row>
    <row r="29" spans="3:3" x14ac:dyDescent="0.45">
      <c r="C29" s="23" t="s">
        <v>66</v>
      </c>
    </row>
    <row r="30" spans="3:3" x14ac:dyDescent="0.45">
      <c r="C30" s="23" t="s">
        <v>66</v>
      </c>
    </row>
    <row r="31" spans="3:3" x14ac:dyDescent="0.45">
      <c r="C31" s="23" t="s">
        <v>66</v>
      </c>
    </row>
    <row r="32" spans="3:3" x14ac:dyDescent="0.45">
      <c r="C32" s="23" t="s">
        <v>66</v>
      </c>
    </row>
    <row r="34" spans="3:3" x14ac:dyDescent="0.45">
      <c r="C34" s="23" t="s">
        <v>66</v>
      </c>
    </row>
    <row r="35" spans="3:3" x14ac:dyDescent="0.45">
      <c r="C35" s="23" t="s">
        <v>66</v>
      </c>
    </row>
    <row r="51" spans="4:10" x14ac:dyDescent="0.45">
      <c r="D51" t="s">
        <v>78</v>
      </c>
    </row>
    <row r="52" spans="4:10" x14ac:dyDescent="0.45">
      <c r="D52">
        <v>15000</v>
      </c>
      <c r="E52" s="25">
        <v>0.35</v>
      </c>
      <c r="F52" s="33">
        <f>$D$52*E52</f>
        <v>5250</v>
      </c>
      <c r="H52">
        <v>15000</v>
      </c>
      <c r="I52" s="25">
        <v>0.3</v>
      </c>
      <c r="J52" s="33">
        <f>$D$52*I52</f>
        <v>4500</v>
      </c>
    </row>
    <row r="53" spans="4:10" x14ac:dyDescent="0.45">
      <c r="E53" s="25">
        <v>0.6</v>
      </c>
      <c r="F53">
        <f>E53*F52</f>
        <v>3150</v>
      </c>
      <c r="I53" s="25">
        <v>0.65</v>
      </c>
      <c r="J53">
        <f>I53*J52</f>
        <v>2925</v>
      </c>
    </row>
    <row r="54" spans="4:10" x14ac:dyDescent="0.45">
      <c r="E54" s="25">
        <v>0.1</v>
      </c>
      <c r="F54" s="33">
        <f>E54*F53</f>
        <v>315</v>
      </c>
      <c r="I54" s="25">
        <v>0.2</v>
      </c>
      <c r="J54" s="33">
        <f>I54*J53</f>
        <v>585</v>
      </c>
    </row>
    <row r="55" spans="4:10" x14ac:dyDescent="0.45">
      <c r="E55" s="25">
        <v>0.05</v>
      </c>
      <c r="F55" s="33">
        <f t="shared" ref="F55" si="0">$D$52*E55</f>
        <v>750</v>
      </c>
      <c r="I55" s="25">
        <v>7.0000000000000007E-2</v>
      </c>
      <c r="J55" s="33">
        <f t="shared" ref="J55" si="1">$D$52*I55</f>
        <v>1050</v>
      </c>
    </row>
    <row r="56" spans="4:10" x14ac:dyDescent="0.45">
      <c r="F56" s="33">
        <f>D52-F52-F54-F55</f>
        <v>8685</v>
      </c>
      <c r="J56" s="33">
        <f>H52-J52-J54-J55</f>
        <v>8865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topLeftCell="C1" workbookViewId="0">
      <selection activeCell="E9" sqref="E9"/>
    </sheetView>
  </sheetViews>
  <sheetFormatPr defaultColWidth="11.53125" defaultRowHeight="14.25" x14ac:dyDescent="0.45"/>
  <sheetData>
    <row r="4" spans="1:9" ht="15.4" x14ac:dyDescent="0.45">
      <c r="C4" s="21" t="s">
        <v>43</v>
      </c>
    </row>
    <row r="5" spans="1:9" x14ac:dyDescent="0.45">
      <c r="A5" s="20"/>
    </row>
    <row r="6" spans="1:9" x14ac:dyDescent="0.45">
      <c r="C6" t="s">
        <v>44</v>
      </c>
    </row>
    <row r="7" spans="1:9" x14ac:dyDescent="0.45">
      <c r="A7" s="20"/>
      <c r="C7" s="20"/>
    </row>
    <row r="8" spans="1:9" x14ac:dyDescent="0.45">
      <c r="A8" s="20"/>
      <c r="C8" s="22" t="s">
        <v>45</v>
      </c>
      <c r="D8" t="s">
        <v>60</v>
      </c>
    </row>
    <row r="9" spans="1:9" x14ac:dyDescent="0.45">
      <c r="A9" s="20"/>
      <c r="C9" s="22" t="s">
        <v>46</v>
      </c>
      <c r="D9" t="s">
        <v>61</v>
      </c>
    </row>
    <row r="10" spans="1:9" x14ac:dyDescent="0.45">
      <c r="C10" s="22" t="s">
        <v>47</v>
      </c>
      <c r="D10" t="s">
        <v>62</v>
      </c>
    </row>
    <row r="11" spans="1:9" x14ac:dyDescent="0.45">
      <c r="C11" s="22" t="s">
        <v>48</v>
      </c>
      <c r="D11" t="s">
        <v>63</v>
      </c>
    </row>
    <row r="12" spans="1:9" x14ac:dyDescent="0.45">
      <c r="C12" s="22" t="s">
        <v>49</v>
      </c>
      <c r="D12" t="s">
        <v>64</v>
      </c>
    </row>
    <row r="13" spans="1:9" x14ac:dyDescent="0.45">
      <c r="C13" s="22" t="s">
        <v>50</v>
      </c>
      <c r="D13" t="s">
        <v>65</v>
      </c>
    </row>
    <row r="15" spans="1:9" x14ac:dyDescent="0.45">
      <c r="B15" s="23" t="s">
        <v>66</v>
      </c>
      <c r="C15" s="26" t="s">
        <v>51</v>
      </c>
      <c r="D15" s="26"/>
      <c r="E15" s="26"/>
      <c r="F15" s="26"/>
      <c r="G15" s="27"/>
      <c r="H15" s="27"/>
      <c r="I15" s="27"/>
    </row>
    <row r="17" spans="2:4" x14ac:dyDescent="0.45">
      <c r="C17" t="s">
        <v>52</v>
      </c>
    </row>
    <row r="18" spans="2:4" x14ac:dyDescent="0.45">
      <c r="B18" s="23" t="s">
        <v>66</v>
      </c>
      <c r="C18" t="s">
        <v>53</v>
      </c>
    </row>
    <row r="19" spans="2:4" x14ac:dyDescent="0.45">
      <c r="B19" s="23" t="s">
        <v>66</v>
      </c>
      <c r="C19" t="s">
        <v>54</v>
      </c>
    </row>
    <row r="20" spans="2:4" x14ac:dyDescent="0.45">
      <c r="B20" s="23" t="s">
        <v>66</v>
      </c>
      <c r="C20" t="s">
        <v>55</v>
      </c>
    </row>
    <row r="21" spans="2:4" x14ac:dyDescent="0.45">
      <c r="B21" s="23" t="s">
        <v>66</v>
      </c>
      <c r="C21" t="s">
        <v>56</v>
      </c>
    </row>
    <row r="22" spans="2:4" x14ac:dyDescent="0.45">
      <c r="B22" s="23" t="s">
        <v>66</v>
      </c>
      <c r="C22" t="s">
        <v>58</v>
      </c>
      <c r="D22" t="s">
        <v>59</v>
      </c>
    </row>
    <row r="24" spans="2:4" x14ac:dyDescent="0.45">
      <c r="C24" t="s">
        <v>57</v>
      </c>
    </row>
    <row r="26" spans="2:4" x14ac:dyDescent="0.45">
      <c r="B26" s="23" t="s">
        <v>70</v>
      </c>
    </row>
  </sheetData>
  <mergeCells count="1">
    <mergeCell ref="C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Pregunta #1</vt:lpstr>
      <vt:lpstr>Pregunta #2</vt:lpstr>
      <vt:lpstr>Pregunta #3</vt:lpstr>
      <vt:lpstr>Pregunta #4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juanmanuel.patarroyo@outlook.com</cp:lastModifiedBy>
  <dcterms:created xsi:type="dcterms:W3CDTF">2018-11-15T16:45:14Z</dcterms:created>
  <dcterms:modified xsi:type="dcterms:W3CDTF">2020-06-10T00:41:16Z</dcterms:modified>
</cp:coreProperties>
</file>