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ropbox\Material IO\Exámenes\Exámenes de Métodos I\Segundo parcial\"/>
    </mc:Choice>
  </mc:AlternateContent>
  <xr:revisionPtr revIDLastSave="0" documentId="8_{4E168A38-25E4-4149-A087-F7199DAF452B}" xr6:coauthVersionLast="43" xr6:coauthVersionMax="43" xr10:uidLastSave="{00000000-0000-0000-0000-000000000000}"/>
  <bookViews>
    <workbookView xWindow="-120" yWindow="-120" windowWidth="20730" windowHeight="11160" activeTab="2" xr2:uid="{00000000-000D-0000-FFFF-FFFF00000000}"/>
  </bookViews>
  <sheets>
    <sheet name="Pregunta #1" sheetId="7" r:id="rId1"/>
    <sheet name="Pregunta #2" sheetId="5" r:id="rId2"/>
    <sheet name="Pregunta #3" sheetId="8" r:id="rId3"/>
    <sheet name="Pregunta #4" sheetId="9" r:id="rId4"/>
  </sheets>
  <externalReferences>
    <externalReference r:id="rId5"/>
    <externalReference r:id="rId6"/>
  </externalReferences>
  <definedNames>
    <definedName name="MinimizeCosts">FALSE</definedName>
    <definedName name="TreeDiagram" localSheetId="1">[1]Árbol!$F$38:$X$116</definedName>
    <definedName name="TreeDiagram">[2]Arbol!$B$3:$T$46</definedName>
    <definedName name="UseExpUtility">FALSE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7" i="5" l="1"/>
  <c r="E16" i="5" l="1"/>
  <c r="E17" i="5"/>
  <c r="C8" i="5"/>
  <c r="D16" i="5"/>
  <c r="C3" i="5"/>
  <c r="C2" i="5"/>
  <c r="D18" i="5" s="1"/>
  <c r="C22" i="5" l="1"/>
  <c r="D19" i="5"/>
  <c r="D22" i="5"/>
  <c r="E22" i="5"/>
  <c r="C18" i="5"/>
  <c r="C19" i="5" s="1"/>
  <c r="C11" i="5"/>
  <c r="E21" i="5" s="1"/>
  <c r="B6" i="5"/>
  <c r="C20" i="5" l="1"/>
  <c r="D20" i="5"/>
  <c r="D23" i="5" s="1"/>
  <c r="B30" i="5" l="1"/>
  <c r="H25" i="5"/>
  <c r="E18" i="5"/>
  <c r="C23" i="5"/>
  <c r="B29" i="5" s="1"/>
  <c r="E19" i="5" l="1"/>
  <c r="E20" i="5"/>
  <c r="E23" i="5" l="1"/>
  <c r="B32" i="5" s="1"/>
  <c r="B22" i="5" l="1"/>
  <c r="B8" i="5"/>
  <c r="B18" i="5" s="1"/>
  <c r="H26" i="5" l="1"/>
  <c r="H28" i="5"/>
  <c r="B19" i="5"/>
  <c r="D26" i="5"/>
  <c r="D27" i="5" s="1"/>
  <c r="B20" i="5"/>
  <c r="H29" i="5" l="1"/>
  <c r="I29" i="5" s="1"/>
  <c r="B23" i="5"/>
  <c r="B28" i="5" s="1"/>
</calcChain>
</file>

<file path=xl/sharedStrings.xml><?xml version="1.0" encoding="utf-8"?>
<sst xmlns="http://schemas.openxmlformats.org/spreadsheetml/2006/main" count="68" uniqueCount="53">
  <si>
    <t>NS</t>
  </si>
  <si>
    <t>Ch</t>
  </si>
  <si>
    <t>p</t>
  </si>
  <si>
    <t>Demanda</t>
    <phoneticPr fontId="2" type="noConversion"/>
  </si>
  <si>
    <t>d</t>
  </si>
  <si>
    <t>Ia</t>
    <phoneticPr fontId="2" type="noConversion"/>
  </si>
  <si>
    <t>dias trabajo</t>
  </si>
  <si>
    <t>L=</t>
  </si>
  <si>
    <t>Z=</t>
  </si>
  <si>
    <t>Preg. #1</t>
  </si>
  <si>
    <t>Preg. #2</t>
  </si>
  <si>
    <t>Preg. #3</t>
  </si>
  <si>
    <t>Preg. #5</t>
  </si>
  <si>
    <t>Cu</t>
    <phoneticPr fontId="2" type="noConversion"/>
  </si>
  <si>
    <t>Q</t>
    <phoneticPr fontId="2" type="noConversion"/>
  </si>
  <si>
    <t>Costo de ordenar</t>
    <phoneticPr fontId="2" type="noConversion"/>
  </si>
  <si>
    <t>Costo de conservación</t>
    <phoneticPr fontId="2" type="noConversion"/>
  </si>
  <si>
    <t>Inv. Seguridad (B)</t>
  </si>
  <si>
    <t>Costo total</t>
    <phoneticPr fontId="2" type="noConversion"/>
  </si>
  <si>
    <t>No hay descuento, pues el mejor CT, lo da el proveedor</t>
  </si>
  <si>
    <t>red</t>
  </si>
  <si>
    <t>PL</t>
  </si>
  <si>
    <t>2pts</t>
  </si>
  <si>
    <t>8pts</t>
  </si>
  <si>
    <t>2 pts cada respuesta</t>
  </si>
  <si>
    <t>NO HAY PUNTOS POR PROCESO O ESFUERZO</t>
  </si>
  <si>
    <t>1 PTS</t>
  </si>
  <si>
    <t>2 PTS</t>
  </si>
  <si>
    <t>si no coloca la restriccion se rebaja 1 pto</t>
  </si>
  <si>
    <t>Grafico</t>
  </si>
  <si>
    <t>Cada restriccion y F.O vale 0.8 pts</t>
  </si>
  <si>
    <t>Total</t>
  </si>
  <si>
    <t>10 pts</t>
  </si>
  <si>
    <t>Producción</t>
  </si>
  <si>
    <t>Compra</t>
  </si>
  <si>
    <t>Ca/Co</t>
  </si>
  <si>
    <t>Compra c/ 3,33% descuento</t>
  </si>
  <si>
    <t>Costo de produccion/compra</t>
  </si>
  <si>
    <t>-</t>
  </si>
  <si>
    <t>σL  (días)</t>
  </si>
  <si>
    <t>No vale la pena</t>
  </si>
  <si>
    <t>Restricción personas</t>
  </si>
  <si>
    <t>Restricción cliente</t>
  </si>
  <si>
    <t>Cada cliente va a tener una persona asignada</t>
  </si>
  <si>
    <t>CT= Dcu + Q/2*(1-d/p)*CuIa + D/Qca</t>
  </si>
  <si>
    <t>CT</t>
  </si>
  <si>
    <t>CH</t>
  </si>
  <si>
    <t>CU</t>
  </si>
  <si>
    <t>CA</t>
  </si>
  <si>
    <t>Cu</t>
  </si>
  <si>
    <t>Una persona solo se puede asignar a un cliente a la vez, esto no se indica pero se aclaró en el examen</t>
  </si>
  <si>
    <t>Se aclaró en el examen que deben dar el CT</t>
  </si>
  <si>
    <r>
      <t xml:space="preserve">0,5 </t>
    </r>
    <r>
      <rPr>
        <b/>
        <sz val="14"/>
        <color theme="1"/>
        <rFont val="Calibri"/>
        <family val="2"/>
      </rPr>
      <t>@</t>
    </r>
    <r>
      <rPr>
        <b/>
        <sz val="14"/>
        <color theme="1"/>
        <rFont val="Calibri"/>
        <family val="2"/>
        <scheme val="minor"/>
      </rPr>
      <t>pts F.O. y restricciones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</si>
</sst>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[$$-409]#,##0.00"/>
    <numFmt numFmtId="166" formatCode="_([$€-2]* #,##0.00_);_([$€-2]* \(#,##0.00\);_([$€-2]* &quot;-&quot;??_)"/>
    <numFmt numFmtId="167" formatCode="_(&quot;¢&quot;* #,##0.00_);_(&quot;¢&quot;* \(#,##0.00\);_(&quot;¢&quot;* &quot;-&quot;??_);_(@_)"/>
    <numFmt numFmtId="168" formatCode="_([$$-409]* #,##0.00_);_([$$-409]* \(#,##0.00\);_([$$-409]* &quot;-&quot;??_);_(@_)"/>
    <numFmt numFmtId="169" formatCode="0.0%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1" applyFont="1"/>
    <xf numFmtId="0" fontId="4" fillId="0" borderId="0" xfId="1" applyFont="1" applyAlignment="1">
      <alignment horizontal="center"/>
    </xf>
    <xf numFmtId="0" fontId="6" fillId="0" borderId="0" xfId="0" applyFont="1"/>
    <xf numFmtId="0" fontId="7" fillId="0" borderId="0" xfId="0" applyFont="1"/>
    <xf numFmtId="0" fontId="4" fillId="0" borderId="1" xfId="1" applyFont="1" applyBorder="1" applyAlignment="1">
      <alignment horizontal="center"/>
    </xf>
    <xf numFmtId="0" fontId="4" fillId="0" borderId="0" xfId="1" applyFont="1" applyAlignment="1">
      <alignment horizontal="center" wrapText="1"/>
    </xf>
    <xf numFmtId="165" fontId="4" fillId="0" borderId="1" xfId="1" applyNumberFormat="1" applyFont="1" applyBorder="1"/>
    <xf numFmtId="0" fontId="3" fillId="0" borderId="0" xfId="1" applyFont="1"/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165" fontId="3" fillId="0" borderId="1" xfId="1" applyNumberFormat="1" applyFont="1" applyBorder="1" applyAlignment="1">
      <alignment horizontal="center"/>
    </xf>
    <xf numFmtId="168" fontId="3" fillId="0" borderId="1" xfId="1" applyNumberFormat="1" applyFont="1" applyBorder="1" applyAlignment="1">
      <alignment horizontal="center"/>
    </xf>
    <xf numFmtId="0" fontId="3" fillId="0" borderId="0" xfId="1" applyFont="1" applyBorder="1"/>
    <xf numFmtId="164" fontId="3" fillId="0" borderId="1" xfId="2" applyFont="1" applyBorder="1" applyAlignment="1">
      <alignment horizontal="center"/>
    </xf>
    <xf numFmtId="0" fontId="3" fillId="0" borderId="1" xfId="1" applyFont="1" applyBorder="1"/>
    <xf numFmtId="9" fontId="3" fillId="0" borderId="1" xfId="3" applyFont="1" applyBorder="1"/>
    <xf numFmtId="164" fontId="3" fillId="0" borderId="1" xfId="2" applyFont="1" applyBorder="1"/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168" fontId="3" fillId="0" borderId="1" xfId="1" applyNumberFormat="1" applyFont="1" applyBorder="1"/>
    <xf numFmtId="0" fontId="3" fillId="0" borderId="2" xfId="1" applyFont="1" applyBorder="1" applyAlignment="1">
      <alignment horizontal="left"/>
    </xf>
    <xf numFmtId="0" fontId="3" fillId="0" borderId="2" xfId="1" applyFont="1" applyBorder="1"/>
    <xf numFmtId="168" fontId="3" fillId="0" borderId="2" xfId="1" applyNumberFormat="1" applyFont="1" applyBorder="1"/>
    <xf numFmtId="165" fontId="3" fillId="0" borderId="1" xfId="1" applyNumberFormat="1" applyFont="1" applyBorder="1"/>
    <xf numFmtId="0" fontId="3" fillId="0" borderId="1" xfId="1" applyFont="1" applyBorder="1" applyAlignment="1">
      <alignment horizontal="left"/>
    </xf>
    <xf numFmtId="0" fontId="3" fillId="2" borderId="0" xfId="1" applyFont="1" applyFill="1"/>
    <xf numFmtId="164" fontId="9" fillId="0" borderId="1" xfId="2" applyFont="1" applyBorder="1"/>
    <xf numFmtId="0" fontId="10" fillId="0" borderId="0" xfId="0" applyFont="1"/>
    <xf numFmtId="168" fontId="4" fillId="0" borderId="1" xfId="1" applyNumberFormat="1" applyFont="1" applyBorder="1"/>
    <xf numFmtId="2" fontId="3" fillId="0" borderId="1" xfId="1" applyNumberFormat="1" applyFont="1" applyBorder="1"/>
    <xf numFmtId="165" fontId="3" fillId="0" borderId="1" xfId="1" applyNumberFormat="1" applyFont="1" applyBorder="1" applyAlignment="1">
      <alignment horizontal="center" vertical="center"/>
    </xf>
    <xf numFmtId="165" fontId="4" fillId="0" borderId="1" xfId="1" applyNumberFormat="1" applyFont="1" applyBorder="1" applyAlignment="1">
      <alignment horizontal="center" vertical="center"/>
    </xf>
    <xf numFmtId="0" fontId="0" fillId="0" borderId="0" xfId="0" applyFill="1"/>
    <xf numFmtId="164" fontId="3" fillId="0" borderId="0" xfId="1" applyNumberFormat="1" applyFont="1"/>
    <xf numFmtId="169" fontId="3" fillId="0" borderId="0" xfId="8" applyNumberFormat="1" applyFont="1"/>
    <xf numFmtId="165" fontId="3" fillId="0" borderId="0" xfId="1" applyNumberFormat="1" applyFont="1"/>
    <xf numFmtId="2" fontId="3" fillId="0" borderId="0" xfId="1" applyNumberFormat="1" applyFont="1"/>
    <xf numFmtId="10" fontId="3" fillId="0" borderId="0" xfId="8" applyNumberFormat="1" applyFont="1"/>
    <xf numFmtId="0" fontId="4" fillId="0" borderId="1" xfId="1" applyFont="1" applyBorder="1" applyAlignment="1">
      <alignment horizontal="center" vertical="center"/>
    </xf>
  </cellXfs>
  <cellStyles count="9">
    <cellStyle name="Comma 2" xfId="2" xr:uid="{00000000-0005-0000-0000-000000000000}"/>
    <cellStyle name="Euro" xfId="6" xr:uid="{00000000-0005-0000-0000-000001000000}"/>
    <cellStyle name="Millares 2" xfId="5" xr:uid="{00000000-0005-0000-0000-000002000000}"/>
    <cellStyle name="Moneda 2" xfId="7" xr:uid="{00000000-0005-0000-0000-000003000000}"/>
    <cellStyle name="Normal" xfId="0" builtinId="0"/>
    <cellStyle name="Normal 2" xfId="1" xr:uid="{00000000-0005-0000-0000-000005000000}"/>
    <cellStyle name="Normal 3" xfId="4" xr:uid="{00000000-0005-0000-0000-000006000000}"/>
    <cellStyle name="Percent 2" xfId="3" xr:uid="{00000000-0005-0000-0000-000008000000}"/>
    <cellStyle name="Porcentaje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26670</xdr:rowOff>
    </xdr:from>
    <xdr:to>
      <xdr:col>7</xdr:col>
      <xdr:colOff>719911</xdr:colOff>
      <xdr:row>22</xdr:row>
      <xdr:rowOff>38100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550"/>
          <a:ext cx="6267271" cy="3851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714375</xdr:colOff>
      <xdr:row>1</xdr:row>
      <xdr:rowOff>171450</xdr:rowOff>
    </xdr:from>
    <xdr:to>
      <xdr:col>15</xdr:col>
      <xdr:colOff>64385</xdr:colOff>
      <xdr:row>25</xdr:row>
      <xdr:rowOff>9525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0375" y="361950"/>
          <a:ext cx="5446010" cy="441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676273</xdr:colOff>
      <xdr:row>0</xdr:row>
      <xdr:rowOff>171450</xdr:rowOff>
    </xdr:from>
    <xdr:to>
      <xdr:col>11</xdr:col>
      <xdr:colOff>198630</xdr:colOff>
      <xdr:row>31</xdr:row>
      <xdr:rowOff>104775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3" y="171450"/>
          <a:ext cx="7904357" cy="6105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657225</xdr:colOff>
      <xdr:row>4</xdr:row>
      <xdr:rowOff>0</xdr:rowOff>
    </xdr:from>
    <xdr:to>
      <xdr:col>13</xdr:col>
      <xdr:colOff>85725</xdr:colOff>
      <xdr:row>20</xdr:row>
      <xdr:rowOff>19050</xdr:rowOff>
    </xdr:to>
    <xdr:sp macro="" textlink="">
      <xdr:nvSpPr>
        <xdr:cNvPr id="3" name="2 Cerrar llave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9801225" y="762000"/>
          <a:ext cx="190500" cy="32766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106679</xdr:rowOff>
    </xdr:from>
    <xdr:to>
      <xdr:col>6</xdr:col>
      <xdr:colOff>428264</xdr:colOff>
      <xdr:row>28</xdr:row>
      <xdr:rowOff>144780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199"/>
          <a:ext cx="5183144" cy="47015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605790</xdr:colOff>
      <xdr:row>3</xdr:row>
      <xdr:rowOff>139065</xdr:rowOff>
    </xdr:from>
    <xdr:to>
      <xdr:col>14</xdr:col>
      <xdr:colOff>686116</xdr:colOff>
      <xdr:row>15</xdr:row>
      <xdr:rowOff>158115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0670" y="870585"/>
          <a:ext cx="6862126" cy="22136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ERNANDO%20(E)\Metodos-Operaciones\Metodos-I-2009\Primer%20Parcial\Soluci&#243;n%201p-I-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1-Ex&#225;menes%20resueltos\Segundo%20parcial\M&#233;todos%20I\Primer%20Parcial-II-2015\Solucion%20%20pregun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Árbol"/>
      <sheetName val="Pronóstico"/>
      <sheetName val="Inventario probabilístico"/>
      <sheetName val="Inventario determinístico"/>
    </sheetNames>
    <sheetDataSet>
      <sheetData sheetId="0">
        <row r="38">
          <cell r="Q38">
            <v>0.2</v>
          </cell>
        </row>
        <row r="39">
          <cell r="Q39" t="str">
            <v>Éxito</v>
          </cell>
        </row>
        <row r="40">
          <cell r="X40">
            <v>10000000</v>
          </cell>
        </row>
        <row r="41">
          <cell r="Q41">
            <v>10000000</v>
          </cell>
          <cell r="R41">
            <v>10000000</v>
          </cell>
        </row>
        <row r="43">
          <cell r="Q43">
            <v>0.3</v>
          </cell>
        </row>
        <row r="44">
          <cell r="M44" t="str">
            <v>Publicar</v>
          </cell>
          <cell r="Q44" t="str">
            <v>Moderado</v>
          </cell>
        </row>
        <row r="45">
          <cell r="X45">
            <v>5000000</v>
          </cell>
        </row>
        <row r="46">
          <cell r="M46">
            <v>0</v>
          </cell>
          <cell r="N46">
            <v>-2500000</v>
          </cell>
          <cell r="Q46">
            <v>5000000</v>
          </cell>
          <cell r="R46">
            <v>5000000</v>
          </cell>
        </row>
        <row r="48">
          <cell r="Q48">
            <v>0.5</v>
          </cell>
        </row>
        <row r="49">
          <cell r="I49" t="str">
            <v>Sin Revisores</v>
          </cell>
          <cell r="Q49" t="str">
            <v>Pobre</v>
          </cell>
        </row>
        <row r="50">
          <cell r="K50">
            <v>2</v>
          </cell>
          <cell r="X50">
            <v>-12000000</v>
          </cell>
        </row>
        <row r="51">
          <cell r="I51">
            <v>0</v>
          </cell>
          <cell r="J51">
            <v>200000</v>
          </cell>
          <cell r="Q51">
            <v>-12000000</v>
          </cell>
          <cell r="R51">
            <v>-12000000</v>
          </cell>
        </row>
        <row r="54">
          <cell r="M54" t="str">
            <v>No publicar</v>
          </cell>
        </row>
        <row r="55">
          <cell r="X55">
            <v>200000</v>
          </cell>
        </row>
        <row r="56">
          <cell r="M56">
            <v>200000</v>
          </cell>
          <cell r="N56">
            <v>200000</v>
          </cell>
        </row>
        <row r="58">
          <cell r="U58">
            <v>0.76576576576576583</v>
          </cell>
        </row>
        <row r="59">
          <cell r="U59" t="str">
            <v>Éxito</v>
          </cell>
        </row>
        <row r="60">
          <cell r="X60">
            <v>9000000</v>
          </cell>
        </row>
        <row r="61">
          <cell r="U61">
            <v>10000000</v>
          </cell>
          <cell r="V61">
            <v>9000000</v>
          </cell>
        </row>
        <row r="63">
          <cell r="U63">
            <v>0.12162162162162161</v>
          </cell>
        </row>
        <row r="64">
          <cell r="Q64" t="str">
            <v>Publicar</v>
          </cell>
          <cell r="U64" t="str">
            <v>Moderado</v>
          </cell>
        </row>
        <row r="65">
          <cell r="X65">
            <v>4000000</v>
          </cell>
        </row>
        <row r="66">
          <cell r="Q66">
            <v>0</v>
          </cell>
          <cell r="R66">
            <v>5914414.4144144142</v>
          </cell>
          <cell r="U66">
            <v>5000000</v>
          </cell>
          <cell r="V66">
            <v>4000000</v>
          </cell>
        </row>
        <row r="68">
          <cell r="M68">
            <v>0.222</v>
          </cell>
          <cell r="U68">
            <v>0.11261261261261261</v>
          </cell>
        </row>
        <row r="69">
          <cell r="M69" t="str">
            <v>Muy Buena</v>
          </cell>
          <cell r="U69" t="str">
            <v>Pobre</v>
          </cell>
        </row>
        <row r="70">
          <cell r="G70">
            <v>2</v>
          </cell>
          <cell r="O70">
            <v>1</v>
          </cell>
          <cell r="X70">
            <v>-13000000</v>
          </cell>
        </row>
        <row r="71">
          <cell r="F71">
            <v>1006399.9999999998</v>
          </cell>
          <cell r="M71">
            <v>0</v>
          </cell>
          <cell r="N71">
            <v>5914414.4144144142</v>
          </cell>
          <cell r="U71">
            <v>-12000000</v>
          </cell>
          <cell r="V71">
            <v>-13000000</v>
          </cell>
        </row>
        <row r="74">
          <cell r="Q74" t="str">
            <v>No publicar</v>
          </cell>
        </row>
        <row r="75">
          <cell r="X75">
            <v>-800000</v>
          </cell>
        </row>
        <row r="76">
          <cell r="Q76">
            <v>200000</v>
          </cell>
          <cell r="R76">
            <v>-800000</v>
          </cell>
        </row>
        <row r="78">
          <cell r="U78">
            <v>8.0862533692722366E-2</v>
          </cell>
        </row>
        <row r="79">
          <cell r="U79" t="str">
            <v>Éxito</v>
          </cell>
        </row>
        <row r="80">
          <cell r="X80">
            <v>9000000</v>
          </cell>
        </row>
        <row r="81">
          <cell r="U81">
            <v>10000000</v>
          </cell>
          <cell r="V81">
            <v>9000000</v>
          </cell>
        </row>
        <row r="83">
          <cell r="U83">
            <v>0.66307277628032335</v>
          </cell>
        </row>
        <row r="84">
          <cell r="Q84" t="str">
            <v>Publicar</v>
          </cell>
          <cell r="U84" t="str">
            <v>Moderado</v>
          </cell>
        </row>
        <row r="85">
          <cell r="X85">
            <v>4000000</v>
          </cell>
        </row>
        <row r="86">
          <cell r="Q86">
            <v>0</v>
          </cell>
          <cell r="R86">
            <v>51212.938005390111</v>
          </cell>
          <cell r="U86">
            <v>5000000</v>
          </cell>
          <cell r="V86">
            <v>4000000</v>
          </cell>
        </row>
        <row r="88">
          <cell r="M88">
            <v>0.371</v>
          </cell>
          <cell r="U88">
            <v>0.2560646900269542</v>
          </cell>
        </row>
        <row r="89">
          <cell r="I89" t="str">
            <v>Con Revisores</v>
          </cell>
          <cell r="M89" t="str">
            <v>Aceptable</v>
          </cell>
          <cell r="U89" t="str">
            <v>Pobre</v>
          </cell>
        </row>
        <row r="90">
          <cell r="O90">
            <v>1</v>
          </cell>
          <cell r="X90">
            <v>-13000000</v>
          </cell>
        </row>
        <row r="91">
          <cell r="I91">
            <v>-1000000</v>
          </cell>
          <cell r="J91">
            <v>1006399.9999999998</v>
          </cell>
          <cell r="M91">
            <v>0</v>
          </cell>
          <cell r="N91">
            <v>51212.938005390111</v>
          </cell>
          <cell r="U91">
            <v>-12000000</v>
          </cell>
          <cell r="V91">
            <v>-13000000</v>
          </cell>
        </row>
        <row r="94">
          <cell r="Q94" t="str">
            <v>No publicar</v>
          </cell>
        </row>
        <row r="95">
          <cell r="X95">
            <v>-800000</v>
          </cell>
        </row>
        <row r="96">
          <cell r="Q96">
            <v>200000</v>
          </cell>
          <cell r="R96">
            <v>-800000</v>
          </cell>
        </row>
        <row r="98">
          <cell r="U98">
            <v>0</v>
          </cell>
        </row>
        <row r="99">
          <cell r="U99" t="str">
            <v>Éxito</v>
          </cell>
        </row>
        <row r="100">
          <cell r="X100">
            <v>9000000</v>
          </cell>
        </row>
        <row r="101">
          <cell r="U101">
            <v>10000000</v>
          </cell>
          <cell r="V101">
            <v>9000000</v>
          </cell>
        </row>
        <row r="103">
          <cell r="U103">
            <v>6.6339066339066333E-2</v>
          </cell>
        </row>
        <row r="104">
          <cell r="Q104" t="str">
            <v>Publicar</v>
          </cell>
          <cell r="U104" t="str">
            <v>Moderado</v>
          </cell>
        </row>
        <row r="105">
          <cell r="X105">
            <v>4000000</v>
          </cell>
        </row>
        <row r="106">
          <cell r="Q106">
            <v>0</v>
          </cell>
          <cell r="R106">
            <v>-11872235.872235872</v>
          </cell>
          <cell r="U106">
            <v>5000000</v>
          </cell>
          <cell r="V106">
            <v>4000000</v>
          </cell>
        </row>
        <row r="108">
          <cell r="M108">
            <v>0.40700000000000003</v>
          </cell>
          <cell r="U108">
            <v>0.93366093366093361</v>
          </cell>
        </row>
        <row r="109">
          <cell r="M109" t="str">
            <v>Dudosa</v>
          </cell>
          <cell r="U109" t="str">
            <v>Pobre</v>
          </cell>
        </row>
        <row r="110">
          <cell r="O110">
            <v>2</v>
          </cell>
          <cell r="X110">
            <v>-13000000</v>
          </cell>
        </row>
        <row r="111">
          <cell r="M111">
            <v>0</v>
          </cell>
          <cell r="N111">
            <v>-800000</v>
          </cell>
          <cell r="U111">
            <v>-12000000</v>
          </cell>
          <cell r="V111">
            <v>-13000000</v>
          </cell>
        </row>
        <row r="114">
          <cell r="Q114" t="str">
            <v>No publicar</v>
          </cell>
        </row>
        <row r="115">
          <cell r="X115">
            <v>-800000</v>
          </cell>
        </row>
        <row r="116">
          <cell r="Q116">
            <v>200000</v>
          </cell>
          <cell r="R116">
            <v>-800000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bol"/>
      <sheetName val="VEIM-VEIP"/>
      <sheetName val="Pronóstico"/>
      <sheetName val="Inventario determinístico"/>
      <sheetName val="0"/>
    </sheetNames>
    <sheetDataSet>
      <sheetData sheetId="0">
        <row r="4">
          <cell r="M4" t="str">
            <v>No comercializar a nivel nacional</v>
          </cell>
        </row>
        <row r="5">
          <cell r="T5">
            <v>120000</v>
          </cell>
        </row>
        <row r="6">
          <cell r="I6">
            <v>0.6</v>
          </cell>
          <cell r="M6">
            <v>150000</v>
          </cell>
          <cell r="N6">
            <v>120000</v>
          </cell>
        </row>
        <row r="7">
          <cell r="I7" t="str">
            <v>Éxito</v>
          </cell>
        </row>
        <row r="8">
          <cell r="K8">
            <v>2</v>
          </cell>
          <cell r="Q8">
            <v>0.85</v>
          </cell>
        </row>
        <row r="9">
          <cell r="I9">
            <v>0</v>
          </cell>
          <cell r="J9">
            <v>360000</v>
          </cell>
          <cell r="Q9" t="str">
            <v>Éxito</v>
          </cell>
        </row>
        <row r="10">
          <cell r="T10">
            <v>420000</v>
          </cell>
        </row>
        <row r="11">
          <cell r="M11" t="str">
            <v>Comercializar a nivel nacional</v>
          </cell>
          <cell r="Q11">
            <v>450000</v>
          </cell>
          <cell r="R11">
            <v>420000</v>
          </cell>
        </row>
        <row r="13">
          <cell r="M13">
            <v>0</v>
          </cell>
          <cell r="N13">
            <v>360000</v>
          </cell>
          <cell r="Q13">
            <v>0.15</v>
          </cell>
        </row>
        <row r="14">
          <cell r="E14" t="str">
            <v>Promocionar el producto</v>
          </cell>
          <cell r="Q14" t="str">
            <v>Fracaso</v>
          </cell>
        </row>
        <row r="15">
          <cell r="T15">
            <v>20000</v>
          </cell>
        </row>
        <row r="16">
          <cell r="E16">
            <v>-30000</v>
          </cell>
          <cell r="F16">
            <v>264000</v>
          </cell>
          <cell r="Q16">
            <v>50000</v>
          </cell>
          <cell r="R16">
            <v>20000</v>
          </cell>
        </row>
        <row r="19">
          <cell r="M19" t="str">
            <v>No comercializar a nivel nacional</v>
          </cell>
        </row>
        <row r="20">
          <cell r="T20">
            <v>120000</v>
          </cell>
        </row>
        <row r="21">
          <cell r="I21">
            <v>0.4</v>
          </cell>
          <cell r="M21">
            <v>150000</v>
          </cell>
          <cell r="N21">
            <v>120000</v>
          </cell>
        </row>
        <row r="22">
          <cell r="I22" t="str">
            <v>Fracaso</v>
          </cell>
        </row>
        <row r="23">
          <cell r="K23">
            <v>1</v>
          </cell>
          <cell r="Q23">
            <v>0.1</v>
          </cell>
        </row>
        <row r="24">
          <cell r="I24">
            <v>0</v>
          </cell>
          <cell r="J24">
            <v>120000</v>
          </cell>
          <cell r="Q24" t="str">
            <v>Éxito</v>
          </cell>
        </row>
        <row r="25">
          <cell r="T25">
            <v>420000</v>
          </cell>
        </row>
        <row r="26">
          <cell r="M26" t="str">
            <v>Comercializar a nivel nacional</v>
          </cell>
          <cell r="Q26">
            <v>450000</v>
          </cell>
          <cell r="R26">
            <v>420000</v>
          </cell>
        </row>
        <row r="28">
          <cell r="C28">
            <v>2</v>
          </cell>
          <cell r="M28">
            <v>0</v>
          </cell>
          <cell r="N28">
            <v>60000</v>
          </cell>
          <cell r="Q28">
            <v>0.9</v>
          </cell>
        </row>
        <row r="29">
          <cell r="B29">
            <v>270000</v>
          </cell>
          <cell r="Q29" t="str">
            <v>Fracaso</v>
          </cell>
        </row>
        <row r="30">
          <cell r="T30">
            <v>20000</v>
          </cell>
        </row>
        <row r="31">
          <cell r="Q31">
            <v>50000</v>
          </cell>
          <cell r="R31">
            <v>20000</v>
          </cell>
        </row>
        <row r="33">
          <cell r="M33">
            <v>0.55000000000000004</v>
          </cell>
        </row>
        <row r="34">
          <cell r="M34" t="str">
            <v>Éxito</v>
          </cell>
        </row>
        <row r="35">
          <cell r="T35">
            <v>450000</v>
          </cell>
        </row>
        <row r="36">
          <cell r="I36" t="str">
            <v>Comercializar a nivel nacional</v>
          </cell>
          <cell r="M36">
            <v>450000</v>
          </cell>
          <cell r="N36">
            <v>450000</v>
          </cell>
        </row>
        <row r="38">
          <cell r="I38">
            <v>0</v>
          </cell>
          <cell r="J38">
            <v>270000</v>
          </cell>
          <cell r="M38">
            <v>0.45</v>
          </cell>
        </row>
        <row r="39">
          <cell r="M39" t="str">
            <v>Fracaso</v>
          </cell>
        </row>
        <row r="40">
          <cell r="E40" t="str">
            <v>No promcionar el producto</v>
          </cell>
          <cell r="T40">
            <v>50000</v>
          </cell>
        </row>
        <row r="41">
          <cell r="G41">
            <v>1</v>
          </cell>
          <cell r="M41">
            <v>50000</v>
          </cell>
          <cell r="N41">
            <v>50000</v>
          </cell>
        </row>
        <row r="42">
          <cell r="E42">
            <v>0</v>
          </cell>
          <cell r="F42">
            <v>270000</v>
          </cell>
        </row>
        <row r="44">
          <cell r="I44" t="str">
            <v>No comercializar a nivel nacional</v>
          </cell>
        </row>
        <row r="45">
          <cell r="T45">
            <v>150000</v>
          </cell>
        </row>
        <row r="46">
          <cell r="I46">
            <v>150000</v>
          </cell>
          <cell r="J46">
            <v>150000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6"/>
  <sheetViews>
    <sheetView showGridLines="0" workbookViewId="0"/>
  </sheetViews>
  <sheetFormatPr baseColWidth="10" defaultColWidth="11.5703125" defaultRowHeight="15" x14ac:dyDescent="0.25"/>
  <cols>
    <col min="9" max="9" width="23.140625" bestFit="1" customWidth="1"/>
  </cols>
  <sheetData>
    <row r="1" spans="1:1" x14ac:dyDescent="0.25">
      <c r="A1" s="33"/>
    </row>
    <row r="24" spans="2:4" x14ac:dyDescent="0.25">
      <c r="B24" t="s">
        <v>22</v>
      </c>
      <c r="C24" t="s">
        <v>20</v>
      </c>
    </row>
    <row r="25" spans="2:4" ht="15.75" x14ac:dyDescent="0.25">
      <c r="B25" t="s">
        <v>23</v>
      </c>
      <c r="C25" t="s">
        <v>21</v>
      </c>
      <c r="D25" s="3" t="s">
        <v>30</v>
      </c>
    </row>
    <row r="26" spans="2:4" ht="18.75" x14ac:dyDescent="0.3">
      <c r="B26" s="4" t="s">
        <v>25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3"/>
  <sheetViews>
    <sheetView showGridLines="0" topLeftCell="A8" workbookViewId="0">
      <selection activeCell="C32" sqref="C32"/>
    </sheetView>
  </sheetViews>
  <sheetFormatPr baseColWidth="10" defaultColWidth="12.5703125" defaultRowHeight="12.75" x14ac:dyDescent="0.2"/>
  <cols>
    <col min="1" max="1" width="28.85546875" style="8" bestFit="1" customWidth="1"/>
    <col min="2" max="5" width="14.85546875" style="8" customWidth="1"/>
    <col min="6" max="256" width="12.5703125" style="8"/>
    <col min="257" max="257" width="21.28515625" style="8" customWidth="1"/>
    <col min="258" max="258" width="14" style="8" customWidth="1"/>
    <col min="259" max="259" width="13.5703125" style="8" customWidth="1"/>
    <col min="260" max="260" width="17.7109375" style="8" customWidth="1"/>
    <col min="261" max="512" width="12.5703125" style="8"/>
    <col min="513" max="513" width="21.28515625" style="8" customWidth="1"/>
    <col min="514" max="514" width="14" style="8" customWidth="1"/>
    <col min="515" max="515" width="13.5703125" style="8" customWidth="1"/>
    <col min="516" max="516" width="17.7109375" style="8" customWidth="1"/>
    <col min="517" max="768" width="12.5703125" style="8"/>
    <col min="769" max="769" width="21.28515625" style="8" customWidth="1"/>
    <col min="770" max="770" width="14" style="8" customWidth="1"/>
    <col min="771" max="771" width="13.5703125" style="8" customWidth="1"/>
    <col min="772" max="772" width="17.7109375" style="8" customWidth="1"/>
    <col min="773" max="1024" width="12.5703125" style="8"/>
    <col min="1025" max="1025" width="21.28515625" style="8" customWidth="1"/>
    <col min="1026" max="1026" width="14" style="8" customWidth="1"/>
    <col min="1027" max="1027" width="13.5703125" style="8" customWidth="1"/>
    <col min="1028" max="1028" width="17.7109375" style="8" customWidth="1"/>
    <col min="1029" max="1280" width="12.5703125" style="8"/>
    <col min="1281" max="1281" width="21.28515625" style="8" customWidth="1"/>
    <col min="1282" max="1282" width="14" style="8" customWidth="1"/>
    <col min="1283" max="1283" width="13.5703125" style="8" customWidth="1"/>
    <col min="1284" max="1284" width="17.7109375" style="8" customWidth="1"/>
    <col min="1285" max="1536" width="12.5703125" style="8"/>
    <col min="1537" max="1537" width="21.28515625" style="8" customWidth="1"/>
    <col min="1538" max="1538" width="14" style="8" customWidth="1"/>
    <col min="1539" max="1539" width="13.5703125" style="8" customWidth="1"/>
    <col min="1540" max="1540" width="17.7109375" style="8" customWidth="1"/>
    <col min="1541" max="1792" width="12.5703125" style="8"/>
    <col min="1793" max="1793" width="21.28515625" style="8" customWidth="1"/>
    <col min="1794" max="1794" width="14" style="8" customWidth="1"/>
    <col min="1795" max="1795" width="13.5703125" style="8" customWidth="1"/>
    <col min="1796" max="1796" width="17.7109375" style="8" customWidth="1"/>
    <col min="1797" max="2048" width="12.5703125" style="8"/>
    <col min="2049" max="2049" width="21.28515625" style="8" customWidth="1"/>
    <col min="2050" max="2050" width="14" style="8" customWidth="1"/>
    <col min="2051" max="2051" width="13.5703125" style="8" customWidth="1"/>
    <col min="2052" max="2052" width="17.7109375" style="8" customWidth="1"/>
    <col min="2053" max="2304" width="12.5703125" style="8"/>
    <col min="2305" max="2305" width="21.28515625" style="8" customWidth="1"/>
    <col min="2306" max="2306" width="14" style="8" customWidth="1"/>
    <col min="2307" max="2307" width="13.5703125" style="8" customWidth="1"/>
    <col min="2308" max="2308" width="17.7109375" style="8" customWidth="1"/>
    <col min="2309" max="2560" width="12.5703125" style="8"/>
    <col min="2561" max="2561" width="21.28515625" style="8" customWidth="1"/>
    <col min="2562" max="2562" width="14" style="8" customWidth="1"/>
    <col min="2563" max="2563" width="13.5703125" style="8" customWidth="1"/>
    <col min="2564" max="2564" width="17.7109375" style="8" customWidth="1"/>
    <col min="2565" max="2816" width="12.5703125" style="8"/>
    <col min="2817" max="2817" width="21.28515625" style="8" customWidth="1"/>
    <col min="2818" max="2818" width="14" style="8" customWidth="1"/>
    <col min="2819" max="2819" width="13.5703125" style="8" customWidth="1"/>
    <col min="2820" max="2820" width="17.7109375" style="8" customWidth="1"/>
    <col min="2821" max="3072" width="12.5703125" style="8"/>
    <col min="3073" max="3073" width="21.28515625" style="8" customWidth="1"/>
    <col min="3074" max="3074" width="14" style="8" customWidth="1"/>
    <col min="3075" max="3075" width="13.5703125" style="8" customWidth="1"/>
    <col min="3076" max="3076" width="17.7109375" style="8" customWidth="1"/>
    <col min="3077" max="3328" width="12.5703125" style="8"/>
    <col min="3329" max="3329" width="21.28515625" style="8" customWidth="1"/>
    <col min="3330" max="3330" width="14" style="8" customWidth="1"/>
    <col min="3331" max="3331" width="13.5703125" style="8" customWidth="1"/>
    <col min="3332" max="3332" width="17.7109375" style="8" customWidth="1"/>
    <col min="3333" max="3584" width="12.5703125" style="8"/>
    <col min="3585" max="3585" width="21.28515625" style="8" customWidth="1"/>
    <col min="3586" max="3586" width="14" style="8" customWidth="1"/>
    <col min="3587" max="3587" width="13.5703125" style="8" customWidth="1"/>
    <col min="3588" max="3588" width="17.7109375" style="8" customWidth="1"/>
    <col min="3589" max="3840" width="12.5703125" style="8"/>
    <col min="3841" max="3841" width="21.28515625" style="8" customWidth="1"/>
    <col min="3842" max="3842" width="14" style="8" customWidth="1"/>
    <col min="3843" max="3843" width="13.5703125" style="8" customWidth="1"/>
    <col min="3844" max="3844" width="17.7109375" style="8" customWidth="1"/>
    <col min="3845" max="4096" width="12.5703125" style="8"/>
    <col min="4097" max="4097" width="21.28515625" style="8" customWidth="1"/>
    <col min="4098" max="4098" width="14" style="8" customWidth="1"/>
    <col min="4099" max="4099" width="13.5703125" style="8" customWidth="1"/>
    <col min="4100" max="4100" width="17.7109375" style="8" customWidth="1"/>
    <col min="4101" max="4352" width="12.5703125" style="8"/>
    <col min="4353" max="4353" width="21.28515625" style="8" customWidth="1"/>
    <col min="4354" max="4354" width="14" style="8" customWidth="1"/>
    <col min="4355" max="4355" width="13.5703125" style="8" customWidth="1"/>
    <col min="4356" max="4356" width="17.7109375" style="8" customWidth="1"/>
    <col min="4357" max="4608" width="12.5703125" style="8"/>
    <col min="4609" max="4609" width="21.28515625" style="8" customWidth="1"/>
    <col min="4610" max="4610" width="14" style="8" customWidth="1"/>
    <col min="4611" max="4611" width="13.5703125" style="8" customWidth="1"/>
    <col min="4612" max="4612" width="17.7109375" style="8" customWidth="1"/>
    <col min="4613" max="4864" width="12.5703125" style="8"/>
    <col min="4865" max="4865" width="21.28515625" style="8" customWidth="1"/>
    <col min="4866" max="4866" width="14" style="8" customWidth="1"/>
    <col min="4867" max="4867" width="13.5703125" style="8" customWidth="1"/>
    <col min="4868" max="4868" width="17.7109375" style="8" customWidth="1"/>
    <col min="4869" max="5120" width="12.5703125" style="8"/>
    <col min="5121" max="5121" width="21.28515625" style="8" customWidth="1"/>
    <col min="5122" max="5122" width="14" style="8" customWidth="1"/>
    <col min="5123" max="5123" width="13.5703125" style="8" customWidth="1"/>
    <col min="5124" max="5124" width="17.7109375" style="8" customWidth="1"/>
    <col min="5125" max="5376" width="12.5703125" style="8"/>
    <col min="5377" max="5377" width="21.28515625" style="8" customWidth="1"/>
    <col min="5378" max="5378" width="14" style="8" customWidth="1"/>
    <col min="5379" max="5379" width="13.5703125" style="8" customWidth="1"/>
    <col min="5380" max="5380" width="17.7109375" style="8" customWidth="1"/>
    <col min="5381" max="5632" width="12.5703125" style="8"/>
    <col min="5633" max="5633" width="21.28515625" style="8" customWidth="1"/>
    <col min="5634" max="5634" width="14" style="8" customWidth="1"/>
    <col min="5635" max="5635" width="13.5703125" style="8" customWidth="1"/>
    <col min="5636" max="5636" width="17.7109375" style="8" customWidth="1"/>
    <col min="5637" max="5888" width="12.5703125" style="8"/>
    <col min="5889" max="5889" width="21.28515625" style="8" customWidth="1"/>
    <col min="5890" max="5890" width="14" style="8" customWidth="1"/>
    <col min="5891" max="5891" width="13.5703125" style="8" customWidth="1"/>
    <col min="5892" max="5892" width="17.7109375" style="8" customWidth="1"/>
    <col min="5893" max="6144" width="12.5703125" style="8"/>
    <col min="6145" max="6145" width="21.28515625" style="8" customWidth="1"/>
    <col min="6146" max="6146" width="14" style="8" customWidth="1"/>
    <col min="6147" max="6147" width="13.5703125" style="8" customWidth="1"/>
    <col min="6148" max="6148" width="17.7109375" style="8" customWidth="1"/>
    <col min="6149" max="6400" width="12.5703125" style="8"/>
    <col min="6401" max="6401" width="21.28515625" style="8" customWidth="1"/>
    <col min="6402" max="6402" width="14" style="8" customWidth="1"/>
    <col min="6403" max="6403" width="13.5703125" style="8" customWidth="1"/>
    <col min="6404" max="6404" width="17.7109375" style="8" customWidth="1"/>
    <col min="6405" max="6656" width="12.5703125" style="8"/>
    <col min="6657" max="6657" width="21.28515625" style="8" customWidth="1"/>
    <col min="6658" max="6658" width="14" style="8" customWidth="1"/>
    <col min="6659" max="6659" width="13.5703125" style="8" customWidth="1"/>
    <col min="6660" max="6660" width="17.7109375" style="8" customWidth="1"/>
    <col min="6661" max="6912" width="12.5703125" style="8"/>
    <col min="6913" max="6913" width="21.28515625" style="8" customWidth="1"/>
    <col min="6914" max="6914" width="14" style="8" customWidth="1"/>
    <col min="6915" max="6915" width="13.5703125" style="8" customWidth="1"/>
    <col min="6916" max="6916" width="17.7109375" style="8" customWidth="1"/>
    <col min="6917" max="7168" width="12.5703125" style="8"/>
    <col min="7169" max="7169" width="21.28515625" style="8" customWidth="1"/>
    <col min="7170" max="7170" width="14" style="8" customWidth="1"/>
    <col min="7171" max="7171" width="13.5703125" style="8" customWidth="1"/>
    <col min="7172" max="7172" width="17.7109375" style="8" customWidth="1"/>
    <col min="7173" max="7424" width="12.5703125" style="8"/>
    <col min="7425" max="7425" width="21.28515625" style="8" customWidth="1"/>
    <col min="7426" max="7426" width="14" style="8" customWidth="1"/>
    <col min="7427" max="7427" width="13.5703125" style="8" customWidth="1"/>
    <col min="7428" max="7428" width="17.7109375" style="8" customWidth="1"/>
    <col min="7429" max="7680" width="12.5703125" style="8"/>
    <col min="7681" max="7681" width="21.28515625" style="8" customWidth="1"/>
    <col min="7682" max="7682" width="14" style="8" customWidth="1"/>
    <col min="7683" max="7683" width="13.5703125" style="8" customWidth="1"/>
    <col min="7684" max="7684" width="17.7109375" style="8" customWidth="1"/>
    <col min="7685" max="7936" width="12.5703125" style="8"/>
    <col min="7937" max="7937" width="21.28515625" style="8" customWidth="1"/>
    <col min="7938" max="7938" width="14" style="8" customWidth="1"/>
    <col min="7939" max="7939" width="13.5703125" style="8" customWidth="1"/>
    <col min="7940" max="7940" width="17.7109375" style="8" customWidth="1"/>
    <col min="7941" max="8192" width="12.5703125" style="8"/>
    <col min="8193" max="8193" width="21.28515625" style="8" customWidth="1"/>
    <col min="8194" max="8194" width="14" style="8" customWidth="1"/>
    <col min="8195" max="8195" width="13.5703125" style="8" customWidth="1"/>
    <col min="8196" max="8196" width="17.7109375" style="8" customWidth="1"/>
    <col min="8197" max="8448" width="12.5703125" style="8"/>
    <col min="8449" max="8449" width="21.28515625" style="8" customWidth="1"/>
    <col min="8450" max="8450" width="14" style="8" customWidth="1"/>
    <col min="8451" max="8451" width="13.5703125" style="8" customWidth="1"/>
    <col min="8452" max="8452" width="17.7109375" style="8" customWidth="1"/>
    <col min="8453" max="8704" width="12.5703125" style="8"/>
    <col min="8705" max="8705" width="21.28515625" style="8" customWidth="1"/>
    <col min="8706" max="8706" width="14" style="8" customWidth="1"/>
    <col min="8707" max="8707" width="13.5703125" style="8" customWidth="1"/>
    <col min="8708" max="8708" width="17.7109375" style="8" customWidth="1"/>
    <col min="8709" max="8960" width="12.5703125" style="8"/>
    <col min="8961" max="8961" width="21.28515625" style="8" customWidth="1"/>
    <col min="8962" max="8962" width="14" style="8" customWidth="1"/>
    <col min="8963" max="8963" width="13.5703125" style="8" customWidth="1"/>
    <col min="8964" max="8964" width="17.7109375" style="8" customWidth="1"/>
    <col min="8965" max="9216" width="12.5703125" style="8"/>
    <col min="9217" max="9217" width="21.28515625" style="8" customWidth="1"/>
    <col min="9218" max="9218" width="14" style="8" customWidth="1"/>
    <col min="9219" max="9219" width="13.5703125" style="8" customWidth="1"/>
    <col min="9220" max="9220" width="17.7109375" style="8" customWidth="1"/>
    <col min="9221" max="9472" width="12.5703125" style="8"/>
    <col min="9473" max="9473" width="21.28515625" style="8" customWidth="1"/>
    <col min="9474" max="9474" width="14" style="8" customWidth="1"/>
    <col min="9475" max="9475" width="13.5703125" style="8" customWidth="1"/>
    <col min="9476" max="9476" width="17.7109375" style="8" customWidth="1"/>
    <col min="9477" max="9728" width="12.5703125" style="8"/>
    <col min="9729" max="9729" width="21.28515625" style="8" customWidth="1"/>
    <col min="9730" max="9730" width="14" style="8" customWidth="1"/>
    <col min="9731" max="9731" width="13.5703125" style="8" customWidth="1"/>
    <col min="9732" max="9732" width="17.7109375" style="8" customWidth="1"/>
    <col min="9733" max="9984" width="12.5703125" style="8"/>
    <col min="9985" max="9985" width="21.28515625" style="8" customWidth="1"/>
    <col min="9986" max="9986" width="14" style="8" customWidth="1"/>
    <col min="9987" max="9987" width="13.5703125" style="8" customWidth="1"/>
    <col min="9988" max="9988" width="17.7109375" style="8" customWidth="1"/>
    <col min="9989" max="10240" width="12.5703125" style="8"/>
    <col min="10241" max="10241" width="21.28515625" style="8" customWidth="1"/>
    <col min="10242" max="10242" width="14" style="8" customWidth="1"/>
    <col min="10243" max="10243" width="13.5703125" style="8" customWidth="1"/>
    <col min="10244" max="10244" width="17.7109375" style="8" customWidth="1"/>
    <col min="10245" max="10496" width="12.5703125" style="8"/>
    <col min="10497" max="10497" width="21.28515625" style="8" customWidth="1"/>
    <col min="10498" max="10498" width="14" style="8" customWidth="1"/>
    <col min="10499" max="10499" width="13.5703125" style="8" customWidth="1"/>
    <col min="10500" max="10500" width="17.7109375" style="8" customWidth="1"/>
    <col min="10501" max="10752" width="12.5703125" style="8"/>
    <col min="10753" max="10753" width="21.28515625" style="8" customWidth="1"/>
    <col min="10754" max="10754" width="14" style="8" customWidth="1"/>
    <col min="10755" max="10755" width="13.5703125" style="8" customWidth="1"/>
    <col min="10756" max="10756" width="17.7109375" style="8" customWidth="1"/>
    <col min="10757" max="11008" width="12.5703125" style="8"/>
    <col min="11009" max="11009" width="21.28515625" style="8" customWidth="1"/>
    <col min="11010" max="11010" width="14" style="8" customWidth="1"/>
    <col min="11011" max="11011" width="13.5703125" style="8" customWidth="1"/>
    <col min="11012" max="11012" width="17.7109375" style="8" customWidth="1"/>
    <col min="11013" max="11264" width="12.5703125" style="8"/>
    <col min="11265" max="11265" width="21.28515625" style="8" customWidth="1"/>
    <col min="11266" max="11266" width="14" style="8" customWidth="1"/>
    <col min="11267" max="11267" width="13.5703125" style="8" customWidth="1"/>
    <col min="11268" max="11268" width="17.7109375" style="8" customWidth="1"/>
    <col min="11269" max="11520" width="12.5703125" style="8"/>
    <col min="11521" max="11521" width="21.28515625" style="8" customWidth="1"/>
    <col min="11522" max="11522" width="14" style="8" customWidth="1"/>
    <col min="11523" max="11523" width="13.5703125" style="8" customWidth="1"/>
    <col min="11524" max="11524" width="17.7109375" style="8" customWidth="1"/>
    <col min="11525" max="11776" width="12.5703125" style="8"/>
    <col min="11777" max="11777" width="21.28515625" style="8" customWidth="1"/>
    <col min="11778" max="11778" width="14" style="8" customWidth="1"/>
    <col min="11779" max="11779" width="13.5703125" style="8" customWidth="1"/>
    <col min="11780" max="11780" width="17.7109375" style="8" customWidth="1"/>
    <col min="11781" max="12032" width="12.5703125" style="8"/>
    <col min="12033" max="12033" width="21.28515625" style="8" customWidth="1"/>
    <col min="12034" max="12034" width="14" style="8" customWidth="1"/>
    <col min="12035" max="12035" width="13.5703125" style="8" customWidth="1"/>
    <col min="12036" max="12036" width="17.7109375" style="8" customWidth="1"/>
    <col min="12037" max="12288" width="12.5703125" style="8"/>
    <col min="12289" max="12289" width="21.28515625" style="8" customWidth="1"/>
    <col min="12290" max="12290" width="14" style="8" customWidth="1"/>
    <col min="12291" max="12291" width="13.5703125" style="8" customWidth="1"/>
    <col min="12292" max="12292" width="17.7109375" style="8" customWidth="1"/>
    <col min="12293" max="12544" width="12.5703125" style="8"/>
    <col min="12545" max="12545" width="21.28515625" style="8" customWidth="1"/>
    <col min="12546" max="12546" width="14" style="8" customWidth="1"/>
    <col min="12547" max="12547" width="13.5703125" style="8" customWidth="1"/>
    <col min="12548" max="12548" width="17.7109375" style="8" customWidth="1"/>
    <col min="12549" max="12800" width="12.5703125" style="8"/>
    <col min="12801" max="12801" width="21.28515625" style="8" customWidth="1"/>
    <col min="12802" max="12802" width="14" style="8" customWidth="1"/>
    <col min="12803" max="12803" width="13.5703125" style="8" customWidth="1"/>
    <col min="12804" max="12804" width="17.7109375" style="8" customWidth="1"/>
    <col min="12805" max="13056" width="12.5703125" style="8"/>
    <col min="13057" max="13057" width="21.28515625" style="8" customWidth="1"/>
    <col min="13058" max="13058" width="14" style="8" customWidth="1"/>
    <col min="13059" max="13059" width="13.5703125" style="8" customWidth="1"/>
    <col min="13060" max="13060" width="17.7109375" style="8" customWidth="1"/>
    <col min="13061" max="13312" width="12.5703125" style="8"/>
    <col min="13313" max="13313" width="21.28515625" style="8" customWidth="1"/>
    <col min="13314" max="13314" width="14" style="8" customWidth="1"/>
    <col min="13315" max="13315" width="13.5703125" style="8" customWidth="1"/>
    <col min="13316" max="13316" width="17.7109375" style="8" customWidth="1"/>
    <col min="13317" max="13568" width="12.5703125" style="8"/>
    <col min="13569" max="13569" width="21.28515625" style="8" customWidth="1"/>
    <col min="13570" max="13570" width="14" style="8" customWidth="1"/>
    <col min="13571" max="13571" width="13.5703125" style="8" customWidth="1"/>
    <col min="13572" max="13572" width="17.7109375" style="8" customWidth="1"/>
    <col min="13573" max="13824" width="12.5703125" style="8"/>
    <col min="13825" max="13825" width="21.28515625" style="8" customWidth="1"/>
    <col min="13826" max="13826" width="14" style="8" customWidth="1"/>
    <col min="13827" max="13827" width="13.5703125" style="8" customWidth="1"/>
    <col min="13828" max="13828" width="17.7109375" style="8" customWidth="1"/>
    <col min="13829" max="14080" width="12.5703125" style="8"/>
    <col min="14081" max="14081" width="21.28515625" style="8" customWidth="1"/>
    <col min="14082" max="14082" width="14" style="8" customWidth="1"/>
    <col min="14083" max="14083" width="13.5703125" style="8" customWidth="1"/>
    <col min="14084" max="14084" width="17.7109375" style="8" customWidth="1"/>
    <col min="14085" max="14336" width="12.5703125" style="8"/>
    <col min="14337" max="14337" width="21.28515625" style="8" customWidth="1"/>
    <col min="14338" max="14338" width="14" style="8" customWidth="1"/>
    <col min="14339" max="14339" width="13.5703125" style="8" customWidth="1"/>
    <col min="14340" max="14340" width="17.7109375" style="8" customWidth="1"/>
    <col min="14341" max="14592" width="12.5703125" style="8"/>
    <col min="14593" max="14593" width="21.28515625" style="8" customWidth="1"/>
    <col min="14594" max="14594" width="14" style="8" customWidth="1"/>
    <col min="14595" max="14595" width="13.5703125" style="8" customWidth="1"/>
    <col min="14596" max="14596" width="17.7109375" style="8" customWidth="1"/>
    <col min="14597" max="14848" width="12.5703125" style="8"/>
    <col min="14849" max="14849" width="21.28515625" style="8" customWidth="1"/>
    <col min="14850" max="14850" width="14" style="8" customWidth="1"/>
    <col min="14851" max="14851" width="13.5703125" style="8" customWidth="1"/>
    <col min="14852" max="14852" width="17.7109375" style="8" customWidth="1"/>
    <col min="14853" max="15104" width="12.5703125" style="8"/>
    <col min="15105" max="15105" width="21.28515625" style="8" customWidth="1"/>
    <col min="15106" max="15106" width="14" style="8" customWidth="1"/>
    <col min="15107" max="15107" width="13.5703125" style="8" customWidth="1"/>
    <col min="15108" max="15108" width="17.7109375" style="8" customWidth="1"/>
    <col min="15109" max="15360" width="12.5703125" style="8"/>
    <col min="15361" max="15361" width="21.28515625" style="8" customWidth="1"/>
    <col min="15362" max="15362" width="14" style="8" customWidth="1"/>
    <col min="15363" max="15363" width="13.5703125" style="8" customWidth="1"/>
    <col min="15364" max="15364" width="17.7109375" style="8" customWidth="1"/>
    <col min="15365" max="15616" width="12.5703125" style="8"/>
    <col min="15617" max="15617" width="21.28515625" style="8" customWidth="1"/>
    <col min="15618" max="15618" width="14" style="8" customWidth="1"/>
    <col min="15619" max="15619" width="13.5703125" style="8" customWidth="1"/>
    <col min="15620" max="15620" width="17.7109375" style="8" customWidth="1"/>
    <col min="15621" max="15872" width="12.5703125" style="8"/>
    <col min="15873" max="15873" width="21.28515625" style="8" customWidth="1"/>
    <col min="15874" max="15874" width="14" style="8" customWidth="1"/>
    <col min="15875" max="15875" width="13.5703125" style="8" customWidth="1"/>
    <col min="15876" max="15876" width="17.7109375" style="8" customWidth="1"/>
    <col min="15877" max="16128" width="12.5703125" style="8"/>
    <col min="16129" max="16129" width="21.28515625" style="8" customWidth="1"/>
    <col min="16130" max="16130" width="14" style="8" customWidth="1"/>
    <col min="16131" max="16131" width="13.5703125" style="8" customWidth="1"/>
    <col min="16132" max="16132" width="17.7109375" style="8" customWidth="1"/>
    <col min="16133" max="16384" width="12.5703125" style="8"/>
  </cols>
  <sheetData>
    <row r="1" spans="1:5" x14ac:dyDescent="0.2">
      <c r="B1" s="5" t="s">
        <v>33</v>
      </c>
      <c r="C1" s="5" t="s">
        <v>34</v>
      </c>
    </row>
    <row r="2" spans="1:5" x14ac:dyDescent="0.2">
      <c r="A2" s="9" t="s">
        <v>3</v>
      </c>
      <c r="B2" s="9">
        <v>2500</v>
      </c>
      <c r="C2" s="9">
        <f>B2</f>
        <v>2500</v>
      </c>
    </row>
    <row r="3" spans="1:5" x14ac:dyDescent="0.2">
      <c r="A3" s="9" t="s">
        <v>6</v>
      </c>
      <c r="B3" s="10">
        <v>250</v>
      </c>
      <c r="C3" s="10">
        <f>B3</f>
        <v>250</v>
      </c>
    </row>
    <row r="4" spans="1:5" x14ac:dyDescent="0.2">
      <c r="A4" s="9" t="s">
        <v>35</v>
      </c>
      <c r="B4" s="11">
        <v>25</v>
      </c>
      <c r="C4" s="12">
        <v>18.75</v>
      </c>
      <c r="E4" s="13"/>
    </row>
    <row r="5" spans="1:5" x14ac:dyDescent="0.2">
      <c r="A5" s="9" t="s">
        <v>2</v>
      </c>
      <c r="B5" s="9">
        <v>50</v>
      </c>
      <c r="C5" s="9" t="s">
        <v>38</v>
      </c>
      <c r="E5" s="13"/>
    </row>
    <row r="6" spans="1:5" x14ac:dyDescent="0.2">
      <c r="A6" s="9" t="s">
        <v>4</v>
      </c>
      <c r="B6" s="9">
        <f>+B2/B3</f>
        <v>10</v>
      </c>
      <c r="C6" s="9" t="s">
        <v>38</v>
      </c>
      <c r="E6" s="13"/>
    </row>
    <row r="7" spans="1:5" x14ac:dyDescent="0.2">
      <c r="A7" s="9" t="s">
        <v>1</v>
      </c>
      <c r="B7" s="12">
        <v>1.48</v>
      </c>
      <c r="C7" s="12">
        <v>1.5</v>
      </c>
      <c r="E7" s="13"/>
    </row>
    <row r="8" spans="1:5" x14ac:dyDescent="0.2">
      <c r="A8" s="9" t="s">
        <v>5</v>
      </c>
      <c r="B8" s="9">
        <f>+B7/B16</f>
        <v>9.9999999999999992E-2</v>
      </c>
      <c r="C8" s="14">
        <f>C7/C16</f>
        <v>0.1</v>
      </c>
      <c r="E8" s="13"/>
    </row>
    <row r="9" spans="1:5" x14ac:dyDescent="0.2">
      <c r="A9" s="25" t="s">
        <v>39</v>
      </c>
      <c r="B9" s="15"/>
      <c r="C9" s="15">
        <v>1.5</v>
      </c>
      <c r="E9" s="13"/>
    </row>
    <row r="10" spans="1:5" x14ac:dyDescent="0.2">
      <c r="A10" s="25" t="s">
        <v>0</v>
      </c>
      <c r="B10" s="15"/>
      <c r="C10" s="16">
        <v>0.98</v>
      </c>
      <c r="E10" s="13"/>
    </row>
    <row r="11" spans="1:5" x14ac:dyDescent="0.2">
      <c r="A11" s="25" t="s">
        <v>8</v>
      </c>
      <c r="B11" s="15"/>
      <c r="C11" s="17">
        <f>_xlfn.NORM.S.INV(C10)</f>
        <v>2.0537489106318221</v>
      </c>
    </row>
    <row r="13" spans="1:5" x14ac:dyDescent="0.2">
      <c r="A13" s="18"/>
    </row>
    <row r="14" spans="1:5" x14ac:dyDescent="0.2">
      <c r="B14" s="2" t="s">
        <v>9</v>
      </c>
      <c r="C14" s="2" t="s">
        <v>10</v>
      </c>
      <c r="D14" s="2" t="s">
        <v>11</v>
      </c>
      <c r="E14" s="2" t="s">
        <v>12</v>
      </c>
    </row>
    <row r="15" spans="1:5" ht="38.25" x14ac:dyDescent="0.2">
      <c r="B15" s="2" t="s">
        <v>33</v>
      </c>
      <c r="C15" s="2" t="s">
        <v>34</v>
      </c>
      <c r="D15" s="6" t="s">
        <v>36</v>
      </c>
      <c r="E15" s="19"/>
    </row>
    <row r="16" spans="1:5" x14ac:dyDescent="0.2">
      <c r="A16" s="15" t="s">
        <v>13</v>
      </c>
      <c r="B16" s="20">
        <v>14.8</v>
      </c>
      <c r="C16" s="20">
        <v>15</v>
      </c>
      <c r="D16" s="20">
        <f>C16*(1-0.0333)</f>
        <v>14.500500000000001</v>
      </c>
      <c r="E16" s="20">
        <f>C16</f>
        <v>15</v>
      </c>
    </row>
    <row r="17" spans="1:10" x14ac:dyDescent="0.2">
      <c r="A17" s="21" t="s">
        <v>7</v>
      </c>
      <c r="B17" s="22">
        <v>0.5</v>
      </c>
      <c r="C17" s="22">
        <v>2</v>
      </c>
      <c r="D17" s="22">
        <v>4</v>
      </c>
      <c r="E17" s="23">
        <f>C17</f>
        <v>2</v>
      </c>
    </row>
    <row r="18" spans="1:10" x14ac:dyDescent="0.2">
      <c r="A18" s="15" t="s">
        <v>14</v>
      </c>
      <c r="B18" s="27">
        <f>SQRT(2*B2*B4/((B16*B8*(1-(B6/B5)))))</f>
        <v>324.9220280687727</v>
      </c>
      <c r="C18" s="27">
        <f>SQRT(2*C2*$C$4/((C16*C8)))</f>
        <v>250</v>
      </c>
      <c r="D18" s="27">
        <f>C2/2.5</f>
        <v>1000</v>
      </c>
      <c r="E18" s="27">
        <f>+C18</f>
        <v>250</v>
      </c>
    </row>
    <row r="19" spans="1:10" x14ac:dyDescent="0.2">
      <c r="A19" s="15" t="s">
        <v>15</v>
      </c>
      <c r="B19" s="20">
        <f>(B2/B18)*B4</f>
        <v>192.35384061671346</v>
      </c>
      <c r="C19" s="20">
        <f>(C2/C18)*C4</f>
        <v>187.5</v>
      </c>
      <c r="D19" s="20">
        <f>(C2/D18)*C4</f>
        <v>46.875</v>
      </c>
      <c r="E19" s="20">
        <f>(C2/E18)*C4</f>
        <v>187.5</v>
      </c>
      <c r="J19" s="2" t="s">
        <v>31</v>
      </c>
    </row>
    <row r="20" spans="1:10" x14ac:dyDescent="0.2">
      <c r="A20" s="15" t="s">
        <v>16</v>
      </c>
      <c r="B20" s="20">
        <f>(B18/2)*(1-(B6/B5))*B16*B8</f>
        <v>192.35384061671346</v>
      </c>
      <c r="C20" s="20">
        <f>(C18/2)*((C16)*C8)</f>
        <v>187.5</v>
      </c>
      <c r="D20" s="20">
        <f>(D18/2)*((D16)*C8)</f>
        <v>725.02499999999998</v>
      </c>
      <c r="E20" s="29">
        <f>(E18/2+E21)*((E16)*C8)</f>
        <v>192.12093504892158</v>
      </c>
      <c r="G20" s="1" t="s">
        <v>24</v>
      </c>
      <c r="J20" s="2" t="s">
        <v>32</v>
      </c>
    </row>
    <row r="21" spans="1:10" x14ac:dyDescent="0.2">
      <c r="A21" s="15" t="s">
        <v>17</v>
      </c>
      <c r="B21" s="30" t="s">
        <v>38</v>
      </c>
      <c r="C21" s="30" t="s">
        <v>38</v>
      </c>
      <c r="D21" s="30" t="s">
        <v>38</v>
      </c>
      <c r="E21" s="30">
        <f>+C11*C9</f>
        <v>3.0806233659477331</v>
      </c>
    </row>
    <row r="22" spans="1:10" x14ac:dyDescent="0.2">
      <c r="A22" s="15" t="s">
        <v>37</v>
      </c>
      <c r="B22" s="20">
        <f>B2*B16</f>
        <v>37000</v>
      </c>
      <c r="C22" s="20">
        <f>C2*C16</f>
        <v>37500</v>
      </c>
      <c r="D22" s="20">
        <f>C2*D16</f>
        <v>36251.25</v>
      </c>
      <c r="E22" s="20">
        <f>C2*E16</f>
        <v>37500</v>
      </c>
      <c r="G22" s="28" t="s">
        <v>25</v>
      </c>
    </row>
    <row r="23" spans="1:10" x14ac:dyDescent="0.2">
      <c r="A23" s="15" t="s">
        <v>18</v>
      </c>
      <c r="B23" s="7">
        <f>SUM(B19:B22)</f>
        <v>37384.707681233427</v>
      </c>
      <c r="C23" s="7">
        <f>SUM(C19:C22)</f>
        <v>37875</v>
      </c>
      <c r="D23" s="7">
        <f>SUM(D19:D22)</f>
        <v>37023.15</v>
      </c>
      <c r="E23" s="7">
        <f>SUM(E19:E20,E22)</f>
        <v>37879.620935048923</v>
      </c>
    </row>
    <row r="25" spans="1:10" x14ac:dyDescent="0.2">
      <c r="D25" s="8" t="s">
        <v>44</v>
      </c>
      <c r="G25" s="8" t="s">
        <v>45</v>
      </c>
      <c r="H25" s="36">
        <f>D23</f>
        <v>37023.15</v>
      </c>
    </row>
    <row r="26" spans="1:10" x14ac:dyDescent="0.2">
      <c r="D26" s="34">
        <f>(D23-(B2/B18*B4))/(B2+B18/2*B8*(B6/B5))</f>
        <v>14.713195897951172</v>
      </c>
      <c r="G26" s="8" t="s">
        <v>48</v>
      </c>
      <c r="H26" s="8">
        <f>B2/B18*B4</f>
        <v>192.35384061671346</v>
      </c>
    </row>
    <row r="27" spans="1:10" x14ac:dyDescent="0.2">
      <c r="D27" s="35">
        <f>D26/B16-1</f>
        <v>-5.8651420303262869E-3</v>
      </c>
      <c r="G27" s="8" t="s">
        <v>47</v>
      </c>
      <c r="H27" s="8">
        <f>B2</f>
        <v>2500</v>
      </c>
    </row>
    <row r="28" spans="1:10" x14ac:dyDescent="0.2">
      <c r="A28" s="39" t="s">
        <v>9</v>
      </c>
      <c r="B28" s="31">
        <f>B23</f>
        <v>37384.707681233427</v>
      </c>
      <c r="G28" s="8" t="s">
        <v>46</v>
      </c>
      <c r="H28" s="8">
        <f>B18/2*(1-B6/B5)*B8</f>
        <v>12.996881122750908</v>
      </c>
    </row>
    <row r="29" spans="1:10" x14ac:dyDescent="0.2">
      <c r="A29" s="39"/>
      <c r="B29" s="31">
        <f>C23</f>
        <v>37875</v>
      </c>
      <c r="G29" s="8" t="s">
        <v>49</v>
      </c>
      <c r="H29" s="37">
        <f>(H25-H26)/(H27+H28)</f>
        <v>14.656124898542696</v>
      </c>
      <c r="I29" s="38">
        <f>H29/B16-1</f>
        <v>-9.721290639007063E-3</v>
      </c>
    </row>
    <row r="30" spans="1:10" x14ac:dyDescent="0.2">
      <c r="A30" s="39"/>
      <c r="B30" s="32">
        <f>D23</f>
        <v>37023.15</v>
      </c>
    </row>
    <row r="31" spans="1:10" x14ac:dyDescent="0.2">
      <c r="A31" s="5" t="s">
        <v>10</v>
      </c>
      <c r="B31" s="15" t="s">
        <v>19</v>
      </c>
      <c r="C31" s="26"/>
    </row>
    <row r="32" spans="1:10" x14ac:dyDescent="0.2">
      <c r="A32" s="39" t="s">
        <v>11</v>
      </c>
      <c r="B32" s="24">
        <f>E23</f>
        <v>37879.620935048923</v>
      </c>
      <c r="C32" s="8" t="s">
        <v>51</v>
      </c>
    </row>
    <row r="33" spans="1:2" x14ac:dyDescent="0.2">
      <c r="A33" s="39"/>
      <c r="B33" s="15" t="s">
        <v>40</v>
      </c>
    </row>
  </sheetData>
  <mergeCells count="2">
    <mergeCell ref="A28:A30"/>
    <mergeCell ref="A32:A33"/>
  </mergeCells>
  <pageMargins left="0.75" right="0.75" top="1" bottom="1" header="0.5" footer="0.5"/>
  <pageSetup paperSize="0"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M5:O22"/>
  <sheetViews>
    <sheetView showGridLines="0" tabSelected="1" workbookViewId="0">
      <selection activeCell="A20" sqref="A20"/>
    </sheetView>
  </sheetViews>
  <sheetFormatPr baseColWidth="10" defaultColWidth="11.5703125" defaultRowHeight="15" x14ac:dyDescent="0.25"/>
  <sheetData>
    <row r="5" spans="13:15" ht="15.75" x14ac:dyDescent="0.25">
      <c r="M5" s="3" t="s">
        <v>26</v>
      </c>
    </row>
    <row r="9" spans="13:15" ht="15.75" x14ac:dyDescent="0.25">
      <c r="M9" s="3" t="s">
        <v>26</v>
      </c>
    </row>
    <row r="13" spans="13:15" ht="15.75" x14ac:dyDescent="0.25">
      <c r="O13" s="3" t="s">
        <v>32</v>
      </c>
    </row>
    <row r="14" spans="13:15" ht="18.75" x14ac:dyDescent="0.3">
      <c r="M14" s="4" t="s">
        <v>27</v>
      </c>
    </row>
    <row r="16" spans="13:15" ht="18.75" x14ac:dyDescent="0.3">
      <c r="M16" s="4" t="s">
        <v>27</v>
      </c>
    </row>
    <row r="17" spans="13:13" ht="18.75" x14ac:dyDescent="0.3">
      <c r="M17" s="4" t="s">
        <v>27</v>
      </c>
    </row>
    <row r="20" spans="13:13" ht="18.75" x14ac:dyDescent="0.3">
      <c r="M20" s="4" t="s">
        <v>27</v>
      </c>
    </row>
    <row r="22" spans="13:13" ht="18.75" x14ac:dyDescent="0.3">
      <c r="M22" s="4" t="s">
        <v>28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I19:M23"/>
  <sheetViews>
    <sheetView showGridLines="0" topLeftCell="B1" workbookViewId="0">
      <selection activeCell="O22" sqref="O22"/>
    </sheetView>
  </sheetViews>
  <sheetFormatPr baseColWidth="10" defaultColWidth="11.5703125" defaultRowHeight="15" x14ac:dyDescent="0.25"/>
  <cols>
    <col min="9" max="9" width="18" bestFit="1" customWidth="1"/>
  </cols>
  <sheetData>
    <row r="19" spans="9:13" x14ac:dyDescent="0.25">
      <c r="I19" t="s">
        <v>41</v>
      </c>
      <c r="J19" s="33" t="s">
        <v>50</v>
      </c>
    </row>
    <row r="20" spans="9:13" x14ac:dyDescent="0.25">
      <c r="I20" t="s">
        <v>42</v>
      </c>
      <c r="J20" t="s">
        <v>43</v>
      </c>
    </row>
    <row r="22" spans="9:13" ht="18.75" x14ac:dyDescent="0.3">
      <c r="J22" s="4" t="s">
        <v>52</v>
      </c>
      <c r="K22" s="4"/>
      <c r="M22" s="4">
        <v>3.5</v>
      </c>
    </row>
    <row r="23" spans="9:13" ht="18.75" x14ac:dyDescent="0.3">
      <c r="J23" s="4" t="s">
        <v>29</v>
      </c>
      <c r="K23" s="4"/>
      <c r="M23" s="4">
        <v>2.5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Pregunta #1</vt:lpstr>
      <vt:lpstr>Pregunta #2</vt:lpstr>
      <vt:lpstr>Pregunta #3</vt:lpstr>
      <vt:lpstr>Pregunta #4</vt:lpstr>
    </vt:vector>
  </TitlesOfParts>
  <Company>Clorox Services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USUARIO</cp:lastModifiedBy>
  <dcterms:created xsi:type="dcterms:W3CDTF">2017-09-22T17:50:19Z</dcterms:created>
  <dcterms:modified xsi:type="dcterms:W3CDTF">2019-08-20T03:01:29Z</dcterms:modified>
</cp:coreProperties>
</file>