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USUARIO\Dropbox\III 2019\examenes\"/>
    </mc:Choice>
  </mc:AlternateContent>
  <xr:revisionPtr revIDLastSave="0" documentId="13_ncr:1_{6BF64ADB-8E27-45E3-8BD6-DF7764563578}" xr6:coauthVersionLast="45" xr6:coauthVersionMax="45" xr10:uidLastSave="{00000000-0000-0000-0000-000000000000}"/>
  <bookViews>
    <workbookView xWindow="-120" yWindow="-120" windowWidth="20730" windowHeight="11160" xr2:uid="{F64D5338-67F2-4B39-A97C-C72D707B034D}"/>
  </bookViews>
  <sheets>
    <sheet name="Árbol" sheetId="1" r:id="rId1"/>
    <sheet name="Pronóstico" sheetId="2" r:id="rId2"/>
    <sheet name="Incertidumbre" sheetId="3" r:id="rId3"/>
  </sheets>
  <externalReferences>
    <externalReference r:id="rId4"/>
    <externalReference r:id="rId5"/>
  </externalReferences>
  <definedNames>
    <definedName name="MinimizeCosts" localSheetId="0">FALSE</definedName>
    <definedName name="MinimizeCosts">FALSE</definedName>
    <definedName name="Print_Area" localSheetId="0">Árbol!TreeDiagram</definedName>
    <definedName name="TreeData" localSheetId="0">Árbol!$GH$1001:$GV$1028</definedName>
    <definedName name="TreeDiagBase" localSheetId="0">Árbol!$S$11</definedName>
    <definedName name="TreeDiagram" localSheetId="0">Árbol!$S$11:$AK$84</definedName>
    <definedName name="TreeDiagram">[1]Árbol!$F$38:$X$116</definedName>
    <definedName name="UseExpUtility" localSheetId="0">FALSE</definedName>
    <definedName name="UseExpUtility">FALSE</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24" i="1" l="1"/>
  <c r="AK78" i="1"/>
  <c r="AE79" i="1" s="1"/>
  <c r="AK73" i="1"/>
  <c r="AE74" i="1" s="1"/>
  <c r="AK83" i="1"/>
  <c r="AA84" i="1" s="1"/>
  <c r="AK63" i="1"/>
  <c r="AI64" i="1" s="1"/>
  <c r="AK58" i="1"/>
  <c r="AI59" i="1" s="1"/>
  <c r="AK68" i="1"/>
  <c r="AE69" i="1" s="1"/>
  <c r="AK48" i="1"/>
  <c r="AI49" i="1" s="1"/>
  <c r="AK43" i="1"/>
  <c r="AI44" i="1" s="1"/>
  <c r="AK53" i="1"/>
  <c r="AE54" i="1" s="1"/>
  <c r="AK33" i="1"/>
  <c r="AI34" i="1" s="1"/>
  <c r="AK28" i="1"/>
  <c r="AI29" i="1" s="1"/>
  <c r="AK38" i="1"/>
  <c r="AE39" i="1" s="1"/>
  <c r="AK18" i="1"/>
  <c r="AI19" i="1" s="1"/>
  <c r="AK13" i="1"/>
  <c r="AI14" i="1" s="1"/>
  <c r="AK23" i="1"/>
  <c r="G21" i="3"/>
  <c r="E22" i="3"/>
  <c r="E23" i="3"/>
  <c r="E21" i="3"/>
  <c r="D22" i="3"/>
  <c r="D23" i="3"/>
  <c r="D21" i="3"/>
  <c r="C22" i="3"/>
  <c r="C23" i="3"/>
  <c r="C21" i="3"/>
  <c r="C20" i="3"/>
  <c r="E20" i="3"/>
  <c r="D20" i="3"/>
  <c r="I13" i="3"/>
  <c r="I18" i="2"/>
  <c r="J23" i="2"/>
  <c r="P21" i="2"/>
  <c r="P20" i="2"/>
  <c r="Q37" i="2"/>
  <c r="R21" i="2"/>
  <c r="R9" i="2"/>
  <c r="R10" i="2"/>
  <c r="R11" i="2"/>
  <c r="R12" i="2"/>
  <c r="R13" i="2"/>
  <c r="R14" i="2"/>
  <c r="R15" i="2"/>
  <c r="R16" i="2"/>
  <c r="R17" i="2"/>
  <c r="R18" i="2"/>
  <c r="R19" i="2"/>
  <c r="K17" i="2"/>
  <c r="K4" i="2"/>
  <c r="K5" i="2"/>
  <c r="K6" i="2"/>
  <c r="K7" i="2"/>
  <c r="K8" i="2"/>
  <c r="K9" i="2"/>
  <c r="K10" i="2"/>
  <c r="K11" i="2"/>
  <c r="K12" i="2"/>
  <c r="K13" i="2"/>
  <c r="K14" i="2"/>
  <c r="K3" i="2"/>
  <c r="AE61" i="1" l="1"/>
  <c r="AA65" i="1" s="1"/>
  <c r="AB64" i="1" s="1"/>
  <c r="AE46" i="1"/>
  <c r="AE31" i="1"/>
  <c r="AA35" i="1" s="1"/>
  <c r="AB34" i="1" s="1"/>
  <c r="AA50" i="1"/>
  <c r="AE16" i="1"/>
  <c r="AA20" i="1" s="1"/>
  <c r="AA76" i="1"/>
  <c r="W80" i="1" s="1"/>
  <c r="X79" i="1" s="1"/>
  <c r="C13" i="3"/>
  <c r="D13" i="3"/>
  <c r="C15" i="3"/>
  <c r="D15" i="3"/>
  <c r="C14" i="3"/>
  <c r="D14" i="3"/>
  <c r="E14" i="3"/>
  <c r="I14" i="3"/>
  <c r="E13" i="3"/>
  <c r="E15" i="3"/>
  <c r="H15" i="3"/>
  <c r="G15" i="3"/>
  <c r="I15" i="3"/>
  <c r="C26" i="2"/>
  <c r="B26" i="2"/>
  <c r="C25" i="2"/>
  <c r="B25" i="2"/>
  <c r="I22" i="2"/>
  <c r="I21" i="2"/>
  <c r="I20" i="2"/>
  <c r="J20" i="2"/>
  <c r="I19" i="2"/>
  <c r="J19" i="2"/>
  <c r="D6" i="2"/>
  <c r="D10" i="2"/>
  <c r="E10" i="2"/>
  <c r="N8" i="2"/>
  <c r="N9" i="2"/>
  <c r="P8" i="2"/>
  <c r="Q8" i="2"/>
  <c r="P9" i="2"/>
  <c r="Q9" i="2"/>
  <c r="D4" i="2"/>
  <c r="D8" i="2"/>
  <c r="E6" i="2"/>
  <c r="F6" i="2"/>
  <c r="H6" i="2"/>
  <c r="D5" i="2"/>
  <c r="E5" i="2"/>
  <c r="D9" i="2"/>
  <c r="E4" i="2"/>
  <c r="H4" i="2"/>
  <c r="F4" i="2"/>
  <c r="D3" i="2"/>
  <c r="E3" i="2"/>
  <c r="F3" i="2"/>
  <c r="H3" i="2"/>
  <c r="E9" i="2"/>
  <c r="D13" i="2"/>
  <c r="D12" i="2"/>
  <c r="E8" i="2"/>
  <c r="F10" i="2"/>
  <c r="H10" i="2"/>
  <c r="H5" i="2"/>
  <c r="F5" i="2"/>
  <c r="D7" i="2"/>
  <c r="D14" i="2"/>
  <c r="O9" i="2"/>
  <c r="N10" i="2"/>
  <c r="E4" i="1"/>
  <c r="E5" i="1"/>
  <c r="E13" i="2"/>
  <c r="D17" i="2"/>
  <c r="E17" i="2"/>
  <c r="O10" i="2"/>
  <c r="N11" i="2"/>
  <c r="P11" i="2"/>
  <c r="Q11" i="2"/>
  <c r="P10" i="2"/>
  <c r="Q10" i="2"/>
  <c r="H9" i="2"/>
  <c r="F9" i="2"/>
  <c r="D18" i="2"/>
  <c r="E18" i="2"/>
  <c r="E14" i="2"/>
  <c r="F8" i="2"/>
  <c r="H8" i="2"/>
  <c r="E7" i="2"/>
  <c r="D11" i="2"/>
  <c r="D16" i="2"/>
  <c r="E12" i="2"/>
  <c r="H12" i="2"/>
  <c r="F12" i="2"/>
  <c r="E16" i="2"/>
  <c r="D20" i="2"/>
  <c r="E20" i="2"/>
  <c r="F20" i="2"/>
  <c r="O11" i="2"/>
  <c r="N12" i="2"/>
  <c r="P12" i="2"/>
  <c r="Q12" i="2"/>
  <c r="E11" i="2"/>
  <c r="D15" i="2"/>
  <c r="F14" i="2"/>
  <c r="H14" i="2"/>
  <c r="F17" i="2"/>
  <c r="H17" i="2"/>
  <c r="F7" i="2"/>
  <c r="H7" i="2"/>
  <c r="H18" i="2"/>
  <c r="F18" i="2"/>
  <c r="H13" i="2"/>
  <c r="F13" i="2"/>
  <c r="O12" i="2"/>
  <c r="P13" i="2"/>
  <c r="Q13" i="2"/>
  <c r="N13" i="2"/>
  <c r="F11" i="2"/>
  <c r="G13" i="2"/>
  <c r="I13" i="2"/>
  <c r="J13" i="2"/>
  <c r="H11" i="2"/>
  <c r="G12" i="2"/>
  <c r="I12" i="2"/>
  <c r="J12" i="2"/>
  <c r="G17" i="2"/>
  <c r="I17" i="2"/>
  <c r="G14" i="2"/>
  <c r="I14" i="2"/>
  <c r="J14" i="2"/>
  <c r="G6" i="2"/>
  <c r="I6" i="2"/>
  <c r="J6" i="2"/>
  <c r="H16" i="2"/>
  <c r="F16" i="2"/>
  <c r="E15" i="2"/>
  <c r="D19" i="2"/>
  <c r="E19" i="2"/>
  <c r="F19" i="2"/>
  <c r="G11" i="2"/>
  <c r="I11" i="2"/>
  <c r="J11" i="2"/>
  <c r="G9" i="2"/>
  <c r="I9" i="2"/>
  <c r="J9" i="2"/>
  <c r="G8" i="2"/>
  <c r="I8" i="2"/>
  <c r="J8" i="2"/>
  <c r="G7" i="2"/>
  <c r="I7" i="2"/>
  <c r="J7" i="2"/>
  <c r="G3" i="2"/>
  <c r="I3" i="2"/>
  <c r="J3" i="2"/>
  <c r="F15" i="2"/>
  <c r="F25" i="2"/>
  <c r="G15" i="2"/>
  <c r="H15" i="2"/>
  <c r="I15" i="2"/>
  <c r="G16" i="2"/>
  <c r="I16" i="2"/>
  <c r="O13" i="2"/>
  <c r="P14" i="2"/>
  <c r="Q14" i="2"/>
  <c r="N14" i="2"/>
  <c r="G10" i="2"/>
  <c r="I10" i="2"/>
  <c r="J10" i="2"/>
  <c r="G5" i="2"/>
  <c r="I5" i="2"/>
  <c r="J5" i="2"/>
  <c r="G18" i="2"/>
  <c r="F26" i="2"/>
  <c r="G4" i="2"/>
  <c r="I4" i="2"/>
  <c r="J4" i="2"/>
  <c r="O14" i="2"/>
  <c r="N15" i="2"/>
  <c r="P15" i="2"/>
  <c r="Q15" i="2"/>
  <c r="O15" i="2"/>
  <c r="P16" i="2"/>
  <c r="Q16" i="2"/>
  <c r="N16" i="2"/>
  <c r="O16" i="2"/>
  <c r="N17" i="2"/>
  <c r="P17" i="2"/>
  <c r="Q17" i="2"/>
  <c r="O17" i="2"/>
  <c r="P18" i="2"/>
  <c r="Q18" i="2"/>
  <c r="N18" i="2"/>
  <c r="O18" i="2"/>
  <c r="P19" i="2"/>
  <c r="Q19" i="2"/>
  <c r="N19" i="2"/>
  <c r="O19" i="2"/>
  <c r="P22" i="2"/>
  <c r="P23" i="2"/>
  <c r="AB19" i="1" l="1"/>
  <c r="W27" i="1"/>
  <c r="W57" i="1"/>
  <c r="AB49" i="1"/>
  <c r="E6" i="1"/>
  <c r="F5" i="1" s="1"/>
  <c r="G22" i="3"/>
  <c r="G23" i="3"/>
  <c r="S53" i="1" l="1"/>
  <c r="T52" i="1" s="1"/>
  <c r="F4" i="1"/>
  <c r="F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Solorzano, Luis</author>
  </authors>
  <commentList>
    <comment ref="G11" authorId="0" shapeId="0" xr:uid="{EBD13C7F-B727-4582-BC06-6392949F3FE2}">
      <text>
        <r>
          <rPr>
            <b/>
            <sz val="9"/>
            <color indexed="81"/>
            <rFont val="Tahoma"/>
            <family val="2"/>
          </rPr>
          <t>Solorzano, Luis:</t>
        </r>
        <r>
          <rPr>
            <sz val="9"/>
            <color indexed="81"/>
            <rFont val="Tahoma"/>
            <family val="2"/>
          </rPr>
          <t xml:space="preserve">
Porque andamos buscando reducir el costo de arrendar la maquinaria</t>
        </r>
      </text>
    </comment>
    <comment ref="H11" authorId="0" shapeId="0" xr:uid="{A23641C3-79FC-4064-B2C2-16A915B964B0}">
      <text>
        <r>
          <rPr>
            <b/>
            <sz val="9"/>
            <color indexed="81"/>
            <rFont val="Tahoma"/>
            <family val="2"/>
          </rPr>
          <t>Solorzano, Luis:</t>
        </r>
        <r>
          <rPr>
            <sz val="9"/>
            <color indexed="81"/>
            <rFont val="Tahoma"/>
            <family val="2"/>
          </rPr>
          <t xml:space="preserve">
Porque andamos buscando reducir el costo de arrendar la maquinaria</t>
        </r>
      </text>
    </comment>
    <comment ref="I11" authorId="0" shapeId="0" xr:uid="{45DC26D8-E67D-4B5F-A498-D8D2AC720E9E}">
      <text>
        <r>
          <rPr>
            <b/>
            <sz val="9"/>
            <color indexed="81"/>
            <rFont val="Tahoma"/>
            <family val="2"/>
          </rPr>
          <t>Solorzano, Luis:</t>
        </r>
        <r>
          <rPr>
            <sz val="9"/>
            <color indexed="81"/>
            <rFont val="Tahoma"/>
            <family val="2"/>
          </rPr>
          <t xml:space="preserve">
Porque andamos buscando reducir el costo de arrendar la maquinaria</t>
        </r>
      </text>
    </comment>
    <comment ref="G12" authorId="0" shapeId="0" xr:uid="{50F5C0AB-C605-43DC-A25F-86677E11DA4B}">
      <text>
        <r>
          <rPr>
            <b/>
            <sz val="9"/>
            <color indexed="81"/>
            <rFont val="Tahoma"/>
            <family val="2"/>
          </rPr>
          <t>Solorzano, Luis:</t>
        </r>
        <r>
          <rPr>
            <sz val="9"/>
            <color indexed="81"/>
            <rFont val="Tahoma"/>
            <family val="2"/>
          </rPr>
          <t xml:space="preserve">
Encontrar el máximo pago para cada alternativa
Seleccionar la alternativa con el máximo número
</t>
        </r>
      </text>
    </comment>
    <comment ref="H12" authorId="0" shapeId="0" xr:uid="{C9B2799B-3ABE-4C1E-9396-C8840BC80AB3}">
      <text>
        <r>
          <rPr>
            <b/>
            <sz val="9"/>
            <color indexed="81"/>
            <rFont val="Tahoma"/>
            <family val="2"/>
          </rPr>
          <t>Solorzano, Luis:</t>
        </r>
        <r>
          <rPr>
            <sz val="9"/>
            <color indexed="81"/>
            <rFont val="Tahoma"/>
            <family val="2"/>
          </rPr>
          <t xml:space="preserve">
Encontrar el mínimo pago para cada alternativa
Seleccionar la alternativa con el número máximo
</t>
        </r>
      </text>
    </comment>
    <comment ref="I12" authorId="0" shapeId="0" xr:uid="{3D0980C6-D126-4D4E-8981-D6E3D913FA8C}">
      <text>
        <r>
          <rPr>
            <b/>
            <sz val="9"/>
            <color indexed="81"/>
            <rFont val="Tahoma"/>
            <family val="2"/>
          </rPr>
          <t>Solorzano, Luis:</t>
        </r>
        <r>
          <rPr>
            <sz val="9"/>
            <color indexed="81"/>
            <rFont val="Tahoma"/>
            <family val="2"/>
          </rPr>
          <t xml:space="preserve">
Supone que todos los estados de la naturaleza son igualmente probables
Encontrar el promedio de pago para cada alternativa
Seleccionar la alternativa con el promedio más alto
</t>
        </r>
      </text>
    </comment>
    <comment ref="B18" authorId="0" shapeId="0" xr:uid="{A7F1F597-91EC-4BB6-9171-E90E246B0580}">
      <text>
        <r>
          <rPr>
            <b/>
            <sz val="9"/>
            <color indexed="81"/>
            <rFont val="Tahoma"/>
            <family val="2"/>
          </rPr>
          <t>Solorzano, Luis:</t>
        </r>
        <r>
          <rPr>
            <sz val="9"/>
            <color indexed="81"/>
            <rFont val="Tahoma"/>
            <family val="2"/>
          </rPr>
          <t xml:space="preserve">
Porque andamos buscando reducir el costo de arrendar la maquinaria</t>
        </r>
      </text>
    </comment>
    <comment ref="B19" authorId="0" shapeId="0" xr:uid="{9A34079E-CFF8-4EB5-8A61-4788E79B1EC4}">
      <text>
        <r>
          <rPr>
            <b/>
            <sz val="9"/>
            <color indexed="81"/>
            <rFont val="Tahoma"/>
            <family val="2"/>
          </rPr>
          <t>Solorzano, Luis:</t>
        </r>
        <r>
          <rPr>
            <sz val="9"/>
            <color indexed="81"/>
            <rFont val="Tahoma"/>
            <family val="2"/>
          </rPr>
          <t xml:space="preserve">
Crear una tabla de pérdida de oportunidad de no elegir la mejor alternativa para cada estado de la naturaleza
Calcular la oportunidad de pérdida restando cada pago en la columna del mejor pago de la columna
Encontrar la máxima pérdida de oportunidad para cada alternativa y seleccionar la alternativa con el menor número
</t>
        </r>
      </text>
    </comment>
    <comment ref="G21" authorId="0" shapeId="0" xr:uid="{0AB71664-C67A-47C8-96F9-7DCE9D319FA6}">
      <text>
        <r>
          <rPr>
            <b/>
            <sz val="9"/>
            <color indexed="81"/>
            <rFont val="Tahoma"/>
            <family val="2"/>
          </rPr>
          <t>Solorzano, Luis:</t>
        </r>
        <r>
          <rPr>
            <sz val="9"/>
            <color indexed="81"/>
            <rFont val="Tahoma"/>
            <family val="2"/>
          </rPr>
          <t xml:space="preserve">
es la cantidad de dinero que me pude haber ahorrado.</t>
        </r>
      </text>
    </comment>
  </commentList>
</comments>
</file>

<file path=xl/sharedStrings.xml><?xml version="1.0" encoding="utf-8"?>
<sst xmlns="http://schemas.openxmlformats.org/spreadsheetml/2006/main" count="139" uniqueCount="81">
  <si>
    <t>EN</t>
  </si>
  <si>
    <t>Favorable</t>
  </si>
  <si>
    <t>Desfavorable</t>
  </si>
  <si>
    <t>P(F/EN)</t>
  </si>
  <si>
    <t>Encuesta</t>
  </si>
  <si>
    <t>P previa</t>
  </si>
  <si>
    <t>P conjunta</t>
  </si>
  <si>
    <t>P(EN/F)</t>
  </si>
  <si>
    <t>Demanda</t>
  </si>
  <si>
    <t xml:space="preserve">Promedio </t>
  </si>
  <si>
    <t>Factor</t>
  </si>
  <si>
    <t>Pronostico con</t>
  </si>
  <si>
    <t>Pronostico</t>
  </si>
  <si>
    <t>Error</t>
  </si>
  <si>
    <t>Alfa</t>
  </si>
  <si>
    <t>Beta</t>
  </si>
  <si>
    <t>Trimestre</t>
  </si>
  <si>
    <t>Periodo</t>
  </si>
  <si>
    <t>Real</t>
  </si>
  <si>
    <t>Trimestres</t>
  </si>
  <si>
    <t>estacional</t>
  </si>
  <si>
    <t>Destacionalizada</t>
  </si>
  <si>
    <t>Regresion Lineal</t>
  </si>
  <si>
    <t>Final</t>
  </si>
  <si>
    <t>Cuadratico</t>
  </si>
  <si>
    <t>t</t>
  </si>
  <si>
    <t>Ventas</t>
  </si>
  <si>
    <t>Yt</t>
  </si>
  <si>
    <t>At</t>
  </si>
  <si>
    <t>Tt</t>
  </si>
  <si>
    <t>^Y</t>
  </si>
  <si>
    <t>EMC</t>
  </si>
  <si>
    <t>Promedio</t>
  </si>
  <si>
    <t>Total</t>
  </si>
  <si>
    <t>EMC =</t>
  </si>
  <si>
    <t>Empresas</t>
  </si>
  <si>
    <t>Costo mensual</t>
  </si>
  <si>
    <t>Horas limite</t>
  </si>
  <si>
    <t>Costo/hora adicional</t>
  </si>
  <si>
    <t>MECO</t>
  </si>
  <si>
    <t>TRUCKs</t>
  </si>
  <si>
    <t>SAENZ</t>
  </si>
  <si>
    <t>Respuesta b.1</t>
  </si>
  <si>
    <t>Respuesta b.2</t>
  </si>
  <si>
    <t>Respuesta b.3</t>
  </si>
  <si>
    <t>Respuesta A.</t>
  </si>
  <si>
    <t>En este caso es el menor</t>
  </si>
  <si>
    <t>Horas year</t>
  </si>
  <si>
    <t>Optimista - Maximax</t>
  </si>
  <si>
    <t>Pesimista - Maximin</t>
  </si>
  <si>
    <t>LAPLACE</t>
  </si>
  <si>
    <t>Respuesta b.4</t>
  </si>
  <si>
    <t>Arrepentimiento Minimax</t>
  </si>
  <si>
    <t>ID</t>
  </si>
  <si>
    <t>Name</t>
  </si>
  <si>
    <t>Value</t>
  </si>
  <si>
    <t>Prob</t>
  </si>
  <si>
    <t>Pred</t>
  </si>
  <si>
    <t>Kind</t>
  </si>
  <si>
    <t>NS</t>
  </si>
  <si>
    <t>S1</t>
  </si>
  <si>
    <t>S2</t>
  </si>
  <si>
    <t>S3</t>
  </si>
  <si>
    <t>S4</t>
  </si>
  <si>
    <t>S5</t>
  </si>
  <si>
    <t>Row</t>
  </si>
  <si>
    <t>Col</t>
  </si>
  <si>
    <t>Mark</t>
  </si>
  <si>
    <t>TreePlan</t>
  </si>
  <si>
    <t>D</t>
  </si>
  <si>
    <t>T</t>
  </si>
  <si>
    <t>TreePlan Student License</t>
  </si>
  <si>
    <t>For Education Only</t>
  </si>
  <si>
    <t>Alternative 3</t>
  </si>
  <si>
    <t>E</t>
  </si>
  <si>
    <t>Desfavora</t>
  </si>
  <si>
    <t>Producir</t>
  </si>
  <si>
    <t>No producir</t>
  </si>
  <si>
    <t>M favorable</t>
  </si>
  <si>
    <t>Mdesfavorable</t>
  </si>
  <si>
    <t>Estudio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</si>
</sst>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0000_);_(* \(#,##0.0000\);_(* &quot;-&quot;??_);_(@_)"/>
  </numFmts>
  <fonts count="7" x14ac:knownFonts="1">
    <font>
      <sz val="11"/>
      <color theme="1"/>
      <name val="Calibri"/>
      <family val="2"/>
      <scheme val="minor"/>
    </font>
    <font>
      <b/>
      <sz val="11"/>
      <color theme="1"/>
      <name val="Calibri"/>
      <family val="2"/>
      <scheme val="minor"/>
    </font>
    <font>
      <sz val="10"/>
      <name val="Verdana"/>
      <family val="2"/>
    </font>
    <font>
      <b/>
      <sz val="10"/>
      <name val="Arial"/>
      <family val="2"/>
    </font>
    <font>
      <sz val="12"/>
      <color theme="1"/>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s>
  <cellStyleXfs count="3">
    <xf numFmtId="0" fontId="0" fillId="0" borderId="0"/>
    <xf numFmtId="0" fontId="2" fillId="0" borderId="0"/>
    <xf numFmtId="164" fontId="2" fillId="0" borderId="0" applyFont="0" applyFill="0" applyBorder="0" applyAlignment="0" applyProtection="0"/>
  </cellStyleXfs>
  <cellXfs count="56">
    <xf numFmtId="0" fontId="0" fillId="0" borderId="0" xfId="0"/>
    <xf numFmtId="2" fontId="0" fillId="0" borderId="0" xfId="0" applyNumberFormat="1"/>
    <xf numFmtId="0" fontId="0" fillId="2" borderId="0" xfId="0" applyFill="1"/>
    <xf numFmtId="0" fontId="0" fillId="2" borderId="0" xfId="0" applyFill="1" applyAlignment="1"/>
    <xf numFmtId="0" fontId="2" fillId="0" borderId="0" xfId="1"/>
    <xf numFmtId="0" fontId="2" fillId="0" borderId="0" xfId="1" applyAlignment="1">
      <alignment horizontal="center"/>
    </xf>
    <xf numFmtId="164" fontId="0" fillId="0" borderId="0" xfId="2" applyFont="1" applyAlignment="1">
      <alignment horizontal="center"/>
    </xf>
    <xf numFmtId="165" fontId="0" fillId="0" borderId="0" xfId="2" applyNumberFormat="1" applyFont="1" applyAlignment="1">
      <alignment horizontal="center"/>
    </xf>
    <xf numFmtId="164" fontId="0" fillId="0" borderId="0" xfId="2" applyFont="1" applyAlignment="1">
      <alignment horizontal="left"/>
    </xf>
    <xf numFmtId="0" fontId="2" fillId="0" borderId="1" xfId="1" applyBorder="1" applyAlignment="1">
      <alignment horizontal="center"/>
    </xf>
    <xf numFmtId="164" fontId="0" fillId="0" borderId="0" xfId="2" applyFont="1"/>
    <xf numFmtId="164" fontId="2" fillId="0" borderId="0" xfId="1" applyNumberFormat="1"/>
    <xf numFmtId="164" fontId="0" fillId="0" borderId="0" xfId="2" applyFont="1" applyBorder="1" applyAlignment="1">
      <alignment horizontal="center"/>
    </xf>
    <xf numFmtId="165" fontId="0" fillId="0" borderId="0" xfId="2" applyNumberFormat="1" applyFont="1"/>
    <xf numFmtId="0" fontId="3" fillId="0" borderId="0" xfId="1" applyFont="1" applyAlignment="1">
      <alignment horizontal="center"/>
    </xf>
    <xf numFmtId="164" fontId="3" fillId="0" borderId="0" xfId="2" applyFont="1" applyAlignment="1">
      <alignment horizontal="center"/>
    </xf>
    <xf numFmtId="165" fontId="3" fillId="0" borderId="0" xfId="2" applyNumberFormat="1" applyFont="1" applyAlignment="1">
      <alignment horizontal="center"/>
    </xf>
    <xf numFmtId="164" fontId="0" fillId="0" borderId="1" xfId="2" applyFont="1" applyBorder="1" applyAlignment="1">
      <alignment horizontal="center"/>
    </xf>
    <xf numFmtId="2" fontId="0" fillId="0" borderId="1" xfId="2" applyNumberFormat="1" applyFont="1" applyBorder="1"/>
    <xf numFmtId="2" fontId="2" fillId="0" borderId="1" xfId="1" applyNumberFormat="1" applyBorder="1"/>
    <xf numFmtId="165" fontId="0" fillId="0" borderId="1" xfId="2" applyNumberFormat="1" applyFont="1" applyBorder="1"/>
    <xf numFmtId="164" fontId="0" fillId="3" borderId="0" xfId="2" applyFont="1" applyFill="1"/>
    <xf numFmtId="164" fontId="0" fillId="3" borderId="1" xfId="2" applyFont="1" applyFill="1" applyBorder="1" applyAlignment="1">
      <alignment horizontal="center"/>
    </xf>
    <xf numFmtId="164" fontId="2" fillId="3" borderId="0" xfId="1" applyNumberFormat="1" applyFill="1"/>
    <xf numFmtId="0" fontId="4" fillId="2" borderId="2" xfId="0" applyFont="1" applyFill="1" applyBorder="1" applyAlignment="1">
      <alignment horizontal="justify" vertical="center" wrapText="1"/>
    </xf>
    <xf numFmtId="0" fontId="4" fillId="2" borderId="3" xfId="0" applyFont="1" applyFill="1" applyBorder="1" applyAlignment="1">
      <alignment horizontal="justify"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4" borderId="0" xfId="0" applyFill="1"/>
    <xf numFmtId="0" fontId="0" fillId="2" borderId="6" xfId="0" applyFill="1" applyBorder="1"/>
    <xf numFmtId="0" fontId="0" fillId="2" borderId="7" xfId="0" applyFill="1" applyBorder="1"/>
    <xf numFmtId="0" fontId="1" fillId="4" borderId="0" xfId="0" applyFont="1" applyFill="1"/>
    <xf numFmtId="0" fontId="0" fillId="5" borderId="8" xfId="0" applyFill="1" applyBorder="1"/>
    <xf numFmtId="0" fontId="0" fillId="5" borderId="9" xfId="0" applyFill="1" applyBorder="1"/>
    <xf numFmtId="0" fontId="1" fillId="2" borderId="8" xfId="0" applyFont="1" applyFill="1" applyBorder="1" applyAlignment="1">
      <alignment horizontal="center"/>
    </xf>
    <xf numFmtId="0" fontId="1" fillId="2" borderId="9" xfId="0" applyFont="1" applyFill="1" applyBorder="1" applyAlignment="1">
      <alignment horizontal="center"/>
    </xf>
    <xf numFmtId="0" fontId="4" fillId="2" borderId="1" xfId="0" applyFont="1" applyFill="1" applyBorder="1" applyAlignment="1">
      <alignment horizontal="center" vertical="center" wrapText="1"/>
    </xf>
    <xf numFmtId="0" fontId="0" fillId="2" borderId="1" xfId="0" applyFill="1" applyBorder="1"/>
    <xf numFmtId="0" fontId="0" fillId="2" borderId="8" xfId="0" applyFill="1" applyBorder="1" applyAlignment="1">
      <alignment horizontal="center"/>
    </xf>
    <xf numFmtId="0" fontId="0" fillId="6" borderId="8" xfId="0" applyFill="1" applyBorder="1" applyAlignment="1">
      <alignment horizontal="center"/>
    </xf>
    <xf numFmtId="2" fontId="0" fillId="6" borderId="9" xfId="0" applyNumberFormat="1" applyFill="1" applyBorder="1" applyAlignment="1">
      <alignment horizontal="center"/>
    </xf>
    <xf numFmtId="2" fontId="0" fillId="2" borderId="9" xfId="0" applyNumberFormat="1" applyFill="1" applyBorder="1" applyAlignment="1">
      <alignment horizontal="center"/>
    </xf>
    <xf numFmtId="0" fontId="0" fillId="6" borderId="10" xfId="0" applyFill="1" applyBorder="1" applyAlignment="1">
      <alignment horizontal="center"/>
    </xf>
    <xf numFmtId="0" fontId="0" fillId="2" borderId="10" xfId="0" applyFill="1" applyBorder="1" applyAlignment="1">
      <alignment horizontal="center"/>
    </xf>
    <xf numFmtId="2" fontId="0" fillId="2" borderId="4" xfId="0" applyNumberFormat="1" applyFill="1" applyBorder="1" applyAlignment="1">
      <alignment horizontal="center"/>
    </xf>
    <xf numFmtId="0" fontId="0" fillId="6" borderId="7" xfId="0" applyFill="1" applyBorder="1" applyAlignment="1">
      <alignment horizontal="center"/>
    </xf>
    <xf numFmtId="0" fontId="0" fillId="2" borderId="9" xfId="0" applyFill="1" applyBorder="1" applyAlignment="1">
      <alignment horizontal="center"/>
    </xf>
    <xf numFmtId="0" fontId="0" fillId="0" borderId="4" xfId="0" applyBorder="1" applyAlignment="1">
      <alignment horizontal="center"/>
    </xf>
    <xf numFmtId="0" fontId="0" fillId="5" borderId="8" xfId="0" applyFill="1" applyBorder="1" applyAlignment="1">
      <alignment horizontal="center"/>
    </xf>
    <xf numFmtId="0" fontId="0" fillId="5" borderId="0" xfId="0" applyFill="1" applyAlignment="1">
      <alignment horizontal="center"/>
    </xf>
    <xf numFmtId="0" fontId="1" fillId="2" borderId="0" xfId="0" applyFont="1" applyFill="1" applyAlignment="1">
      <alignment horizontal="center"/>
    </xf>
    <xf numFmtId="0" fontId="0" fillId="0" borderId="0" xfId="0" applyAlignment="1">
      <alignment horizontal="left"/>
    </xf>
    <xf numFmtId="0" fontId="1" fillId="0" borderId="0" xfId="0" applyFont="1"/>
    <xf numFmtId="0" fontId="1" fillId="0" borderId="0" xfId="0" applyFont="1" applyAlignment="1">
      <alignment horizontal="right"/>
    </xf>
    <xf numFmtId="0" fontId="0" fillId="0" borderId="0" xfId="0" applyProtection="1">
      <protection locked="0"/>
    </xf>
  </cellXfs>
  <cellStyles count="3">
    <cellStyle name="Millares 2" xfId="2" xr:uid="{CA9CC49D-3CAB-4AB0-966C-376CE2A5C6C0}"/>
    <cellStyle name="Normal" xfId="0" builtinId="0"/>
    <cellStyle name="Normal 2" xfId="1" xr:uid="{29CC002F-B16A-485D-825D-0B6ACD0AA5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83176699064801"/>
          <c:y val="0.10047829284091001"/>
          <c:w val="0.62168091224258926"/>
          <c:h val="0.65550124377165098"/>
        </c:manualLayout>
      </c:layout>
      <c:lineChart>
        <c:grouping val="standard"/>
        <c:varyColors val="0"/>
        <c:ser>
          <c:idx val="0"/>
          <c:order val="0"/>
          <c:tx>
            <c:strRef>
              <c:f>[2]Hoja1!$C$2</c:f>
              <c:strCache>
                <c:ptCount val="1"/>
                <c:pt idx="0">
                  <c:v>Real</c:v>
                </c:pt>
              </c:strCache>
            </c:strRef>
          </c:tx>
          <c:spPr>
            <a:ln w="12700">
              <a:solidFill>
                <a:srgbClr val="000090"/>
              </a:solidFill>
              <a:prstDash val="solid"/>
            </a:ln>
          </c:spPr>
          <c:marker>
            <c:symbol val="diamond"/>
            <c:size val="5"/>
            <c:spPr>
              <a:solidFill>
                <a:srgbClr val="000080"/>
              </a:solidFill>
              <a:ln>
                <a:solidFill>
                  <a:srgbClr val="000090"/>
                </a:solidFill>
                <a:prstDash val="solid"/>
              </a:ln>
            </c:spPr>
          </c:marker>
          <c:val>
            <c:numRef>
              <c:f>[2]Hoja1!$C$3:$C$20</c:f>
              <c:numCache>
                <c:formatCode>General</c:formatCode>
                <c:ptCount val="18"/>
                <c:pt idx="0">
                  <c:v>25</c:v>
                </c:pt>
                <c:pt idx="1">
                  <c:v>47</c:v>
                </c:pt>
                <c:pt idx="2">
                  <c:v>68</c:v>
                </c:pt>
                <c:pt idx="3">
                  <c:v>42</c:v>
                </c:pt>
                <c:pt idx="4">
                  <c:v>27</c:v>
                </c:pt>
                <c:pt idx="5">
                  <c:v>46</c:v>
                </c:pt>
                <c:pt idx="6">
                  <c:v>72</c:v>
                </c:pt>
                <c:pt idx="7">
                  <c:v>39</c:v>
                </c:pt>
                <c:pt idx="8">
                  <c:v>24</c:v>
                </c:pt>
                <c:pt idx="9">
                  <c:v>49</c:v>
                </c:pt>
                <c:pt idx="10">
                  <c:v>70</c:v>
                </c:pt>
                <c:pt idx="11">
                  <c:v>44</c:v>
                </c:pt>
              </c:numCache>
            </c:numRef>
          </c:val>
          <c:smooth val="0"/>
          <c:extLst>
            <c:ext xmlns:c16="http://schemas.microsoft.com/office/drawing/2014/chart" uri="{C3380CC4-5D6E-409C-BE32-E72D297353CC}">
              <c16:uniqueId val="{00000000-DB4B-4240-8C11-F6EFBEAE6D92}"/>
            </c:ext>
          </c:extLst>
        </c:ser>
        <c:ser>
          <c:idx val="1"/>
          <c:order val="1"/>
          <c:tx>
            <c:strRef>
              <c:f>[2]Hoja1!$F$2</c:f>
              <c:strCache>
                <c:ptCount val="1"/>
                <c:pt idx="0">
                  <c:v>Destacionalizada</c:v>
                </c:pt>
              </c:strCache>
            </c:strRef>
          </c:tx>
          <c:spPr>
            <a:ln w="12700">
              <a:solidFill>
                <a:srgbClr val="F20884"/>
              </a:solidFill>
              <a:prstDash val="solid"/>
            </a:ln>
          </c:spPr>
          <c:marker>
            <c:symbol val="square"/>
            <c:size val="5"/>
            <c:spPr>
              <a:solidFill>
                <a:srgbClr val="FF00FF"/>
              </a:solidFill>
              <a:ln>
                <a:solidFill>
                  <a:srgbClr val="F20884"/>
                </a:solidFill>
                <a:prstDash val="solid"/>
              </a:ln>
            </c:spPr>
          </c:marker>
          <c:val>
            <c:numRef>
              <c:f>[2]Hoja1!$F$3:$F$14</c:f>
              <c:numCache>
                <c:formatCode>General</c:formatCode>
                <c:ptCount val="12"/>
                <c:pt idx="0">
                  <c:v>45.476973684210535</c:v>
                </c:pt>
                <c:pt idx="1">
                  <c:v>45.758802816901408</c:v>
                </c:pt>
                <c:pt idx="2">
                  <c:v>44.766666666666673</c:v>
                </c:pt>
                <c:pt idx="3">
                  <c:v>46.452000000000005</c:v>
                </c:pt>
                <c:pt idx="4">
                  <c:v>49.115131578947377</c:v>
                </c:pt>
                <c:pt idx="5">
                  <c:v>44.785211267605639</c:v>
                </c:pt>
                <c:pt idx="6">
                  <c:v>47.400000000000006</c:v>
                </c:pt>
                <c:pt idx="7">
                  <c:v>43.134000000000007</c:v>
                </c:pt>
                <c:pt idx="8">
                  <c:v>43.65789473684211</c:v>
                </c:pt>
                <c:pt idx="9">
                  <c:v>47.70598591549296</c:v>
                </c:pt>
                <c:pt idx="10">
                  <c:v>46.083333333333336</c:v>
                </c:pt>
                <c:pt idx="11">
                  <c:v>48.664000000000001</c:v>
                </c:pt>
              </c:numCache>
            </c:numRef>
          </c:val>
          <c:smooth val="0"/>
          <c:extLst>
            <c:ext xmlns:c16="http://schemas.microsoft.com/office/drawing/2014/chart" uri="{C3380CC4-5D6E-409C-BE32-E72D297353CC}">
              <c16:uniqueId val="{00000001-DB4B-4240-8C11-F6EFBEAE6D92}"/>
            </c:ext>
          </c:extLst>
        </c:ser>
        <c:ser>
          <c:idx val="2"/>
          <c:order val="2"/>
          <c:tx>
            <c:strRef>
              <c:f>[2]Hoja1!$I$1:$I$2</c:f>
              <c:strCache>
                <c:ptCount val="1"/>
                <c:pt idx="0">
                  <c:v>Pronostico Final</c:v>
                </c:pt>
              </c:strCache>
            </c:strRef>
          </c:tx>
          <c:spPr>
            <a:ln w="12700">
              <a:solidFill>
                <a:srgbClr val="FCF305"/>
              </a:solidFill>
              <a:prstDash val="solid"/>
            </a:ln>
          </c:spPr>
          <c:marker>
            <c:symbol val="triangle"/>
            <c:size val="5"/>
            <c:spPr>
              <a:solidFill>
                <a:srgbClr val="FFFF00"/>
              </a:solidFill>
              <a:ln>
                <a:solidFill>
                  <a:srgbClr val="FCF305"/>
                </a:solidFill>
                <a:prstDash val="solid"/>
              </a:ln>
            </c:spPr>
          </c:marker>
          <c:val>
            <c:numRef>
              <c:f>[2]Hoja1!$I$3:$I$18</c:f>
              <c:numCache>
                <c:formatCode>General</c:formatCode>
                <c:ptCount val="16"/>
                <c:pt idx="0">
                  <c:v>25.024066862714751</c:v>
                </c:pt>
                <c:pt idx="1">
                  <c:v>46.860555164134119</c:v>
                </c:pt>
                <c:pt idx="2">
                  <c:v>69.456194124630002</c:v>
                </c:pt>
                <c:pt idx="3">
                  <c:v>41.435456685642009</c:v>
                </c:pt>
                <c:pt idx="4">
                  <c:v>25.248987932255542</c:v>
                </c:pt>
                <c:pt idx="5">
                  <c:v>47.280802425644538</c:v>
                </c:pt>
                <c:pt idx="6">
                  <c:v>70.077686553624289</c:v>
                </c:pt>
                <c:pt idx="7">
                  <c:v>41.805392655281466</c:v>
                </c:pt>
                <c:pt idx="8">
                  <c:v>25.473909001796326</c:v>
                </c:pt>
                <c:pt idx="9">
                  <c:v>47.701049687154956</c:v>
                </c:pt>
                <c:pt idx="10">
                  <c:v>70.699178982618562</c:v>
                </c:pt>
                <c:pt idx="11">
                  <c:v>42.175328624920915</c:v>
                </c:pt>
                <c:pt idx="12">
                  <c:v>25.698830071337113</c:v>
                </c:pt>
                <c:pt idx="13">
                  <c:v>48.121296948665375</c:v>
                </c:pt>
                <c:pt idx="14">
                  <c:v>71.32067141161285</c:v>
                </c:pt>
                <c:pt idx="15">
                  <c:v>42.545264594560372</c:v>
                </c:pt>
              </c:numCache>
            </c:numRef>
          </c:val>
          <c:smooth val="0"/>
          <c:extLst>
            <c:ext xmlns:c16="http://schemas.microsoft.com/office/drawing/2014/chart" uri="{C3380CC4-5D6E-409C-BE32-E72D297353CC}">
              <c16:uniqueId val="{00000002-DB4B-4240-8C11-F6EFBEAE6D92}"/>
            </c:ext>
          </c:extLst>
        </c:ser>
        <c:dLbls>
          <c:showLegendKey val="0"/>
          <c:showVal val="0"/>
          <c:showCatName val="0"/>
          <c:showSerName val="0"/>
          <c:showPercent val="0"/>
          <c:showBubbleSize val="0"/>
        </c:dLbls>
        <c:marker val="1"/>
        <c:smooth val="0"/>
        <c:axId val="543987504"/>
        <c:axId val="1"/>
      </c:lineChart>
      <c:catAx>
        <c:axId val="543987504"/>
        <c:scaling>
          <c:orientation val="minMax"/>
        </c:scaling>
        <c:delete val="0"/>
        <c:axPos val="b"/>
        <c:title>
          <c:tx>
            <c:rich>
              <a:bodyPr/>
              <a:lstStyle/>
              <a:p>
                <a:pPr>
                  <a:defRPr sz="950" b="1" i="0" u="none" strike="noStrike" baseline="0">
                    <a:solidFill>
                      <a:srgbClr val="000000"/>
                    </a:solidFill>
                    <a:latin typeface="Arial"/>
                    <a:ea typeface="Arial"/>
                    <a:cs typeface="Arial"/>
                  </a:defRPr>
                </a:pPr>
                <a:r>
                  <a:rPr lang="es-ES"/>
                  <a:t>Periodos</a:t>
                </a:r>
              </a:p>
            </c:rich>
          </c:tx>
          <c:layout>
            <c:manualLayout>
              <c:xMode val="edge"/>
              <c:yMode val="edge"/>
              <c:x val="0.37168109347505379"/>
              <c:y val="0.8612424988726629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950" b="1" i="0" u="none" strike="noStrike" baseline="0">
                    <a:solidFill>
                      <a:srgbClr val="000000"/>
                    </a:solidFill>
                    <a:latin typeface="Arial"/>
                    <a:ea typeface="Arial"/>
                    <a:cs typeface="Arial"/>
                  </a:defRPr>
                </a:pPr>
                <a:r>
                  <a:rPr lang="es-ES"/>
                  <a:t>Demanda</a:t>
                </a:r>
              </a:p>
            </c:rich>
          </c:tx>
          <c:layout>
            <c:manualLayout>
              <c:xMode val="edge"/>
              <c:yMode val="edge"/>
              <c:x val="3.0973498515845792E-2"/>
              <c:y val="0.311004197162579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s-ES"/>
          </a:p>
        </c:txPr>
        <c:crossAx val="543987504"/>
        <c:crosses val="autoZero"/>
        <c:crossBetween val="between"/>
      </c:valAx>
      <c:spPr>
        <a:solidFill>
          <a:srgbClr val="C0C0C0"/>
        </a:solidFill>
        <a:ln w="12700">
          <a:solidFill>
            <a:srgbClr val="808080"/>
          </a:solidFill>
          <a:prstDash val="solid"/>
        </a:ln>
      </c:spPr>
    </c:plotArea>
    <c:legend>
      <c:legendPos val="r"/>
      <c:layout>
        <c:manualLayout>
          <c:xMode val="edge"/>
          <c:yMode val="edge"/>
          <c:x val="0.73501036536127651"/>
          <c:y val="0.35690353043300987"/>
          <c:w val="0.25725362787644679"/>
          <c:h val="0.17845176521650494"/>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3</xdr:row>
      <xdr:rowOff>0</xdr:rowOff>
    </xdr:from>
    <xdr:to>
      <xdr:col>15</xdr:col>
      <xdr:colOff>333375</xdr:colOff>
      <xdr:row>21</xdr:row>
      <xdr:rowOff>57150</xdr:rowOff>
    </xdr:to>
    <xdr:pic>
      <xdr:nvPicPr>
        <xdr:cNvPr id="2" name="Picture 1">
          <a:extLst>
            <a:ext uri="{FF2B5EF4-FFF2-40B4-BE49-F238E27FC236}">
              <a16:creationId xmlns:a16="http://schemas.microsoft.com/office/drawing/2014/main" id="{2A9C4C39-9167-4FFF-879D-5242310E140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100"/>
        <a:stretch>
          <a:fillRect/>
        </a:stretch>
      </xdr:blipFill>
      <xdr:spPr bwMode="auto">
        <a:xfrm>
          <a:off x="5114925" y="571500"/>
          <a:ext cx="4600575" cy="3486150"/>
        </a:xfrm>
        <a:prstGeom prst="rect">
          <a:avLst/>
        </a:prstGeom>
        <a:noFill/>
        <a:ln>
          <a:noFill/>
        </a:ln>
      </xdr:spPr>
    </xdr:pic>
    <xdr:clientData/>
  </xdr:twoCellAnchor>
  <xdr:twoCellAnchor editAs="oneCell">
    <xdr:from>
      <xdr:col>23</xdr:col>
      <xdr:colOff>0</xdr:colOff>
      <xdr:row>25</xdr:row>
      <xdr:rowOff>0</xdr:rowOff>
    </xdr:from>
    <xdr:to>
      <xdr:col>24</xdr:col>
      <xdr:colOff>0</xdr:colOff>
      <xdr:row>25</xdr:row>
      <xdr:rowOff>152400</xdr:rowOff>
    </xdr:to>
    <xdr:sp macro="" textlink="">
      <xdr:nvSpPr>
        <xdr:cNvPr id="1213" name="Circle 1212">
          <a:extLst>
            <a:ext uri="{FF2B5EF4-FFF2-40B4-BE49-F238E27FC236}">
              <a16:creationId xmlns:a16="http://schemas.microsoft.com/office/drawing/2014/main" id="{B3078A8F-B26B-480D-AA4A-536B9A029570}"/>
            </a:ext>
          </a:extLst>
        </xdr:cNvPr>
        <xdr:cNvSpPr/>
      </xdr:nvSpPr>
      <xdr:spPr>
        <a:xfrm>
          <a:off x="13439775" y="4762500"/>
          <a:ext cx="152400" cy="152400"/>
        </a:xfrm>
        <a:prstGeom prst="ellipse">
          <a:avLst/>
        </a:prstGeom>
        <a:noFill/>
        <a:ln w="12700" cap="flat" cmpd="sng" algn="ctr">
          <a:solidFill>
            <a:srgbClr xmlns:mc="http://schemas.openxmlformats.org/markup-compatibility/2006" xmlns:a14="http://schemas.microsoft.com/office/drawing/2010/main" val="000000" mc:Ignorable="a14" a14:legacySpreadsheetColorIndex="8"/>
          </a:solidFill>
          <a:prstDash val="solid"/>
          <a:miter lim="800000"/>
          <a:headEnd type="none" w="med" len="med"/>
          <a:tailEnd type="none" w="med" len="med"/>
        </a:ln>
        <a:effectLst/>
        <a:extLst>
          <a:ext uri="{909E8E84-426E-40DD-AFC4-6F175D3DCCD1}">
            <a14:hiddenFill xmlns:a14="http://schemas.microsoft.com/office/drawing/2010/main">
              <a:solidFill>
                <a:schemeClr val="accent1">
                  <a:alpha val="0"/>
                </a:schemeClr>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21</xdr:col>
      <xdr:colOff>0</xdr:colOff>
      <xdr:row>25</xdr:row>
      <xdr:rowOff>76200</xdr:rowOff>
    </xdr:from>
    <xdr:to>
      <xdr:col>23</xdr:col>
      <xdr:colOff>0</xdr:colOff>
      <xdr:row>25</xdr:row>
      <xdr:rowOff>76200</xdr:rowOff>
    </xdr:to>
    <xdr:sp macro="" textlink="">
      <xdr:nvSpPr>
        <xdr:cNvPr id="1214" name="Line 150">
          <a:extLst>
            <a:ext uri="{FF2B5EF4-FFF2-40B4-BE49-F238E27FC236}">
              <a16:creationId xmlns:a16="http://schemas.microsoft.com/office/drawing/2014/main" id="{B0D5E9F8-ABD0-425F-9447-C204252F9D18}"/>
            </a:ext>
          </a:extLst>
        </xdr:cNvPr>
        <xdr:cNvSpPr>
          <a:spLocks noChangeShapeType="1"/>
        </xdr:cNvSpPr>
      </xdr:nvSpPr>
      <xdr:spPr bwMode="auto">
        <a:xfrm>
          <a:off x="12220575" y="4838700"/>
          <a:ext cx="12192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25</xdr:row>
      <xdr:rowOff>76200</xdr:rowOff>
    </xdr:from>
    <xdr:to>
      <xdr:col>21</xdr:col>
      <xdr:colOff>0</xdr:colOff>
      <xdr:row>51</xdr:row>
      <xdr:rowOff>76200</xdr:rowOff>
    </xdr:to>
    <xdr:sp macro="" textlink="">
      <xdr:nvSpPr>
        <xdr:cNvPr id="1215" name="Line 151">
          <a:extLst>
            <a:ext uri="{FF2B5EF4-FFF2-40B4-BE49-F238E27FC236}">
              <a16:creationId xmlns:a16="http://schemas.microsoft.com/office/drawing/2014/main" id="{D2D83EE9-CADB-4FE8-A384-D17C7875F264}"/>
            </a:ext>
          </a:extLst>
        </xdr:cNvPr>
        <xdr:cNvSpPr>
          <a:spLocks noChangeShapeType="1"/>
        </xdr:cNvSpPr>
      </xdr:nvSpPr>
      <xdr:spPr bwMode="auto">
        <a:xfrm flipV="1">
          <a:off x="11972925" y="4838700"/>
          <a:ext cx="247650" cy="49530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23</xdr:col>
      <xdr:colOff>0</xdr:colOff>
      <xdr:row>55</xdr:row>
      <xdr:rowOff>0</xdr:rowOff>
    </xdr:from>
    <xdr:to>
      <xdr:col>24</xdr:col>
      <xdr:colOff>0</xdr:colOff>
      <xdr:row>55</xdr:row>
      <xdr:rowOff>152400</xdr:rowOff>
    </xdr:to>
    <xdr:sp macro="" textlink="">
      <xdr:nvSpPr>
        <xdr:cNvPr id="1216" name="Circle 1215">
          <a:extLst>
            <a:ext uri="{FF2B5EF4-FFF2-40B4-BE49-F238E27FC236}">
              <a16:creationId xmlns:a16="http://schemas.microsoft.com/office/drawing/2014/main" id="{940ECA54-F443-42CF-8B53-6EAD810FBE64}"/>
            </a:ext>
          </a:extLst>
        </xdr:cNvPr>
        <xdr:cNvSpPr/>
      </xdr:nvSpPr>
      <xdr:spPr>
        <a:xfrm>
          <a:off x="13439775" y="10477500"/>
          <a:ext cx="152400" cy="152400"/>
        </a:xfrm>
        <a:prstGeom prst="ellipse">
          <a:avLst/>
        </a:prstGeom>
        <a:noFill/>
        <a:ln w="12700" cap="flat" cmpd="sng" algn="ctr">
          <a:solidFill>
            <a:srgbClr xmlns:mc="http://schemas.openxmlformats.org/markup-compatibility/2006" xmlns:a14="http://schemas.microsoft.com/office/drawing/2010/main" val="000000" mc:Ignorable="a14" a14:legacySpreadsheetColorIndex="8"/>
          </a:solidFill>
          <a:prstDash val="solid"/>
          <a:miter lim="800000"/>
          <a:headEnd type="none" w="med" len="med"/>
          <a:tailEnd type="none" w="med" len="med"/>
        </a:ln>
        <a:effectLst/>
        <a:extLst>
          <a:ext uri="{909E8E84-426E-40DD-AFC4-6F175D3DCCD1}">
            <a14:hiddenFill xmlns:a14="http://schemas.microsoft.com/office/drawing/2010/main">
              <a:solidFill>
                <a:schemeClr val="accent1">
                  <a:alpha val="0"/>
                </a:schemeClr>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21</xdr:col>
      <xdr:colOff>0</xdr:colOff>
      <xdr:row>55</xdr:row>
      <xdr:rowOff>76200</xdr:rowOff>
    </xdr:from>
    <xdr:to>
      <xdr:col>23</xdr:col>
      <xdr:colOff>0</xdr:colOff>
      <xdr:row>55</xdr:row>
      <xdr:rowOff>76200</xdr:rowOff>
    </xdr:to>
    <xdr:sp macro="" textlink="">
      <xdr:nvSpPr>
        <xdr:cNvPr id="1217" name="Line 152">
          <a:extLst>
            <a:ext uri="{FF2B5EF4-FFF2-40B4-BE49-F238E27FC236}">
              <a16:creationId xmlns:a16="http://schemas.microsoft.com/office/drawing/2014/main" id="{718D061E-A97B-4498-840A-988EA70E7EE6}"/>
            </a:ext>
          </a:extLst>
        </xdr:cNvPr>
        <xdr:cNvSpPr>
          <a:spLocks noChangeShapeType="1"/>
        </xdr:cNvSpPr>
      </xdr:nvSpPr>
      <xdr:spPr bwMode="auto">
        <a:xfrm>
          <a:off x="12220575" y="10553700"/>
          <a:ext cx="12192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51</xdr:row>
      <xdr:rowOff>76200</xdr:rowOff>
    </xdr:from>
    <xdr:to>
      <xdr:col>21</xdr:col>
      <xdr:colOff>0</xdr:colOff>
      <xdr:row>55</xdr:row>
      <xdr:rowOff>76200</xdr:rowOff>
    </xdr:to>
    <xdr:sp macro="" textlink="">
      <xdr:nvSpPr>
        <xdr:cNvPr id="1218" name="Line 153">
          <a:extLst>
            <a:ext uri="{FF2B5EF4-FFF2-40B4-BE49-F238E27FC236}">
              <a16:creationId xmlns:a16="http://schemas.microsoft.com/office/drawing/2014/main" id="{80F525E8-7BEB-4EA8-A596-93490B12734F}"/>
            </a:ext>
          </a:extLst>
        </xdr:cNvPr>
        <xdr:cNvSpPr>
          <a:spLocks noChangeShapeType="1"/>
        </xdr:cNvSpPr>
      </xdr:nvSpPr>
      <xdr:spPr bwMode="auto">
        <a:xfrm>
          <a:off x="11972925" y="9791700"/>
          <a:ext cx="247650" cy="7620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23</xdr:col>
      <xdr:colOff>0</xdr:colOff>
      <xdr:row>78</xdr:row>
      <xdr:rowOff>0</xdr:rowOff>
    </xdr:from>
    <xdr:to>
      <xdr:col>24</xdr:col>
      <xdr:colOff>0</xdr:colOff>
      <xdr:row>78</xdr:row>
      <xdr:rowOff>152400</xdr:rowOff>
    </xdr:to>
    <xdr:sp macro="" textlink="">
      <xdr:nvSpPr>
        <xdr:cNvPr id="1219" name="Square 1218">
          <a:extLst>
            <a:ext uri="{FF2B5EF4-FFF2-40B4-BE49-F238E27FC236}">
              <a16:creationId xmlns:a16="http://schemas.microsoft.com/office/drawing/2014/main" id="{5AE94FCC-53DA-41A2-81CD-10C44C643745}"/>
            </a:ext>
          </a:extLst>
        </xdr:cNvPr>
        <xdr:cNvSpPr/>
      </xdr:nvSpPr>
      <xdr:spPr>
        <a:xfrm>
          <a:off x="13439775" y="14859000"/>
          <a:ext cx="152400" cy="152400"/>
        </a:xfrm>
        <a:prstGeom prst="rect">
          <a:avLst/>
        </a:prstGeom>
        <a:noFill/>
        <a:ln w="12700" cap="flat" cmpd="sng" algn="ctr">
          <a:solidFill>
            <a:srgbClr xmlns:mc="http://schemas.openxmlformats.org/markup-compatibility/2006" xmlns:a14="http://schemas.microsoft.com/office/drawing/2010/main" val="000000" mc:Ignorable="a14" a14:legacySpreadsheetColorIndex="8"/>
          </a:solidFill>
          <a:prstDash val="solid"/>
          <a:miter lim="800000"/>
          <a:headEnd type="none" w="med" len="med"/>
          <a:tailEnd type="none" w="med" len="med"/>
        </a:ln>
        <a:effectLst/>
        <a:extLst>
          <a:ext uri="{909E8E84-426E-40DD-AFC4-6F175D3DCCD1}">
            <a14:hiddenFill xmlns:a14="http://schemas.microsoft.com/office/drawing/2010/main">
              <a:solidFill>
                <a:schemeClr val="accent1">
                  <a:alpha val="0"/>
                </a:schemeClr>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21</xdr:col>
      <xdr:colOff>0</xdr:colOff>
      <xdr:row>78</xdr:row>
      <xdr:rowOff>76200</xdr:rowOff>
    </xdr:from>
    <xdr:to>
      <xdr:col>23</xdr:col>
      <xdr:colOff>0</xdr:colOff>
      <xdr:row>78</xdr:row>
      <xdr:rowOff>76200</xdr:rowOff>
    </xdr:to>
    <xdr:sp macro="" textlink="">
      <xdr:nvSpPr>
        <xdr:cNvPr id="1220" name="Line 154">
          <a:extLst>
            <a:ext uri="{FF2B5EF4-FFF2-40B4-BE49-F238E27FC236}">
              <a16:creationId xmlns:a16="http://schemas.microsoft.com/office/drawing/2014/main" id="{BFB82FD1-E5D0-4E8A-9C7F-2FFC66898B4D}"/>
            </a:ext>
          </a:extLst>
        </xdr:cNvPr>
        <xdr:cNvSpPr>
          <a:spLocks noChangeShapeType="1"/>
        </xdr:cNvSpPr>
      </xdr:nvSpPr>
      <xdr:spPr bwMode="auto">
        <a:xfrm>
          <a:off x="12220575" y="14935200"/>
          <a:ext cx="12192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51</xdr:row>
      <xdr:rowOff>76200</xdr:rowOff>
    </xdr:from>
    <xdr:to>
      <xdr:col>21</xdr:col>
      <xdr:colOff>0</xdr:colOff>
      <xdr:row>78</xdr:row>
      <xdr:rowOff>76200</xdr:rowOff>
    </xdr:to>
    <xdr:sp macro="" textlink="">
      <xdr:nvSpPr>
        <xdr:cNvPr id="1221" name="Line 155">
          <a:extLst>
            <a:ext uri="{FF2B5EF4-FFF2-40B4-BE49-F238E27FC236}">
              <a16:creationId xmlns:a16="http://schemas.microsoft.com/office/drawing/2014/main" id="{32DC814E-B2DB-4E6C-841D-C5D88F3F80CC}"/>
            </a:ext>
          </a:extLst>
        </xdr:cNvPr>
        <xdr:cNvSpPr>
          <a:spLocks noChangeShapeType="1"/>
        </xdr:cNvSpPr>
      </xdr:nvSpPr>
      <xdr:spPr bwMode="auto">
        <a:xfrm>
          <a:off x="11972925" y="9791700"/>
          <a:ext cx="247650" cy="51435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27</xdr:col>
      <xdr:colOff>0</xdr:colOff>
      <xdr:row>18</xdr:row>
      <xdr:rowOff>0</xdr:rowOff>
    </xdr:from>
    <xdr:to>
      <xdr:col>28</xdr:col>
      <xdr:colOff>0</xdr:colOff>
      <xdr:row>18</xdr:row>
      <xdr:rowOff>152400</xdr:rowOff>
    </xdr:to>
    <xdr:sp macro="" textlink="">
      <xdr:nvSpPr>
        <xdr:cNvPr id="1222" name="Square 1221">
          <a:extLst>
            <a:ext uri="{FF2B5EF4-FFF2-40B4-BE49-F238E27FC236}">
              <a16:creationId xmlns:a16="http://schemas.microsoft.com/office/drawing/2014/main" id="{87119F58-EBA8-4D94-A49F-CA613B835562}"/>
            </a:ext>
          </a:extLst>
        </xdr:cNvPr>
        <xdr:cNvSpPr/>
      </xdr:nvSpPr>
      <xdr:spPr>
        <a:xfrm>
          <a:off x="15059025" y="3429000"/>
          <a:ext cx="152400" cy="152400"/>
        </a:xfrm>
        <a:prstGeom prst="rect">
          <a:avLst/>
        </a:prstGeom>
        <a:noFill/>
        <a:ln w="12700" cap="flat" cmpd="sng" algn="ctr">
          <a:solidFill>
            <a:srgbClr xmlns:mc="http://schemas.openxmlformats.org/markup-compatibility/2006" xmlns:a14="http://schemas.microsoft.com/office/drawing/2010/main" val="000000" mc:Ignorable="a14" a14:legacySpreadsheetColorIndex="8"/>
          </a:solidFill>
          <a:prstDash val="solid"/>
          <a:miter lim="800000"/>
          <a:headEnd type="none" w="med" len="med"/>
          <a:tailEnd type="none" w="med" len="med"/>
        </a:ln>
        <a:effectLst/>
        <a:extLst>
          <a:ext uri="{909E8E84-426E-40DD-AFC4-6F175D3DCCD1}">
            <a14:hiddenFill xmlns:a14="http://schemas.microsoft.com/office/drawing/2010/main">
              <a:solidFill>
                <a:schemeClr val="accent1">
                  <a:alpha val="0"/>
                </a:schemeClr>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25</xdr:col>
      <xdr:colOff>0</xdr:colOff>
      <xdr:row>18</xdr:row>
      <xdr:rowOff>76200</xdr:rowOff>
    </xdr:from>
    <xdr:to>
      <xdr:col>27</xdr:col>
      <xdr:colOff>0</xdr:colOff>
      <xdr:row>18</xdr:row>
      <xdr:rowOff>76200</xdr:rowOff>
    </xdr:to>
    <xdr:sp macro="" textlink="">
      <xdr:nvSpPr>
        <xdr:cNvPr id="1223" name="Line 156">
          <a:extLst>
            <a:ext uri="{FF2B5EF4-FFF2-40B4-BE49-F238E27FC236}">
              <a16:creationId xmlns:a16="http://schemas.microsoft.com/office/drawing/2014/main" id="{87456B8B-4859-4D94-8D31-AEF2FB6ADF35}"/>
            </a:ext>
          </a:extLst>
        </xdr:cNvPr>
        <xdr:cNvSpPr>
          <a:spLocks noChangeShapeType="1"/>
        </xdr:cNvSpPr>
      </xdr:nvSpPr>
      <xdr:spPr bwMode="auto">
        <a:xfrm>
          <a:off x="13839825" y="3505200"/>
          <a:ext cx="12192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18</xdr:row>
      <xdr:rowOff>76200</xdr:rowOff>
    </xdr:from>
    <xdr:to>
      <xdr:col>25</xdr:col>
      <xdr:colOff>0</xdr:colOff>
      <xdr:row>25</xdr:row>
      <xdr:rowOff>76200</xdr:rowOff>
    </xdr:to>
    <xdr:sp macro="" textlink="">
      <xdr:nvSpPr>
        <xdr:cNvPr id="1224" name="Line 157">
          <a:extLst>
            <a:ext uri="{FF2B5EF4-FFF2-40B4-BE49-F238E27FC236}">
              <a16:creationId xmlns:a16="http://schemas.microsoft.com/office/drawing/2014/main" id="{4B686904-9D45-4D9A-913C-BC0F75AE62D1}"/>
            </a:ext>
          </a:extLst>
        </xdr:cNvPr>
        <xdr:cNvSpPr>
          <a:spLocks noChangeShapeType="1"/>
        </xdr:cNvSpPr>
      </xdr:nvSpPr>
      <xdr:spPr bwMode="auto">
        <a:xfrm flipV="1">
          <a:off x="13592175" y="3505200"/>
          <a:ext cx="247650" cy="13335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27</xdr:col>
      <xdr:colOff>0</xdr:colOff>
      <xdr:row>33</xdr:row>
      <xdr:rowOff>0</xdr:rowOff>
    </xdr:from>
    <xdr:to>
      <xdr:col>28</xdr:col>
      <xdr:colOff>0</xdr:colOff>
      <xdr:row>33</xdr:row>
      <xdr:rowOff>152400</xdr:rowOff>
    </xdr:to>
    <xdr:sp macro="" textlink="">
      <xdr:nvSpPr>
        <xdr:cNvPr id="1225" name="Square 1224">
          <a:extLst>
            <a:ext uri="{FF2B5EF4-FFF2-40B4-BE49-F238E27FC236}">
              <a16:creationId xmlns:a16="http://schemas.microsoft.com/office/drawing/2014/main" id="{03A36FCD-3FE8-4080-BF32-D321A578DD59}"/>
            </a:ext>
          </a:extLst>
        </xdr:cNvPr>
        <xdr:cNvSpPr/>
      </xdr:nvSpPr>
      <xdr:spPr>
        <a:xfrm>
          <a:off x="15059025" y="6286500"/>
          <a:ext cx="152400" cy="152400"/>
        </a:xfrm>
        <a:prstGeom prst="rect">
          <a:avLst/>
        </a:prstGeom>
        <a:noFill/>
        <a:ln w="12700" cap="flat" cmpd="sng" algn="ctr">
          <a:solidFill>
            <a:srgbClr xmlns:mc="http://schemas.openxmlformats.org/markup-compatibility/2006" xmlns:a14="http://schemas.microsoft.com/office/drawing/2010/main" val="000000" mc:Ignorable="a14" a14:legacySpreadsheetColorIndex="8"/>
          </a:solidFill>
          <a:prstDash val="solid"/>
          <a:miter lim="800000"/>
          <a:headEnd type="none" w="med" len="med"/>
          <a:tailEnd type="none" w="med" len="med"/>
        </a:ln>
        <a:effectLst/>
        <a:extLst>
          <a:ext uri="{909E8E84-426E-40DD-AFC4-6F175D3DCCD1}">
            <a14:hiddenFill xmlns:a14="http://schemas.microsoft.com/office/drawing/2010/main">
              <a:solidFill>
                <a:schemeClr val="accent1">
                  <a:alpha val="0"/>
                </a:schemeClr>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25</xdr:col>
      <xdr:colOff>0</xdr:colOff>
      <xdr:row>33</xdr:row>
      <xdr:rowOff>76200</xdr:rowOff>
    </xdr:from>
    <xdr:to>
      <xdr:col>27</xdr:col>
      <xdr:colOff>0</xdr:colOff>
      <xdr:row>33</xdr:row>
      <xdr:rowOff>76200</xdr:rowOff>
    </xdr:to>
    <xdr:sp macro="" textlink="">
      <xdr:nvSpPr>
        <xdr:cNvPr id="1226" name="Line 158">
          <a:extLst>
            <a:ext uri="{FF2B5EF4-FFF2-40B4-BE49-F238E27FC236}">
              <a16:creationId xmlns:a16="http://schemas.microsoft.com/office/drawing/2014/main" id="{4F2B2E3F-B60A-43E9-A43B-213FE38899C2}"/>
            </a:ext>
          </a:extLst>
        </xdr:cNvPr>
        <xdr:cNvSpPr>
          <a:spLocks noChangeShapeType="1"/>
        </xdr:cNvSpPr>
      </xdr:nvSpPr>
      <xdr:spPr bwMode="auto">
        <a:xfrm>
          <a:off x="13839825" y="6362700"/>
          <a:ext cx="12192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25</xdr:row>
      <xdr:rowOff>76200</xdr:rowOff>
    </xdr:from>
    <xdr:to>
      <xdr:col>25</xdr:col>
      <xdr:colOff>0</xdr:colOff>
      <xdr:row>33</xdr:row>
      <xdr:rowOff>76200</xdr:rowOff>
    </xdr:to>
    <xdr:sp macro="" textlink="">
      <xdr:nvSpPr>
        <xdr:cNvPr id="1227" name="Line 159">
          <a:extLst>
            <a:ext uri="{FF2B5EF4-FFF2-40B4-BE49-F238E27FC236}">
              <a16:creationId xmlns:a16="http://schemas.microsoft.com/office/drawing/2014/main" id="{24392440-F650-4191-8415-47E7EE00F9DC}"/>
            </a:ext>
          </a:extLst>
        </xdr:cNvPr>
        <xdr:cNvSpPr>
          <a:spLocks noChangeShapeType="1"/>
        </xdr:cNvSpPr>
      </xdr:nvSpPr>
      <xdr:spPr bwMode="auto">
        <a:xfrm>
          <a:off x="13592175" y="4838700"/>
          <a:ext cx="247650" cy="15240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31</xdr:col>
      <xdr:colOff>0</xdr:colOff>
      <xdr:row>14</xdr:row>
      <xdr:rowOff>0</xdr:rowOff>
    </xdr:from>
    <xdr:to>
      <xdr:col>32</xdr:col>
      <xdr:colOff>0</xdr:colOff>
      <xdr:row>14</xdr:row>
      <xdr:rowOff>152400</xdr:rowOff>
    </xdr:to>
    <xdr:sp macro="" textlink="">
      <xdr:nvSpPr>
        <xdr:cNvPr id="1228" name="Circle 1227">
          <a:extLst>
            <a:ext uri="{FF2B5EF4-FFF2-40B4-BE49-F238E27FC236}">
              <a16:creationId xmlns:a16="http://schemas.microsoft.com/office/drawing/2014/main" id="{21A6F178-3CC7-45EE-BAB0-37E582BA7AE6}"/>
            </a:ext>
          </a:extLst>
        </xdr:cNvPr>
        <xdr:cNvSpPr/>
      </xdr:nvSpPr>
      <xdr:spPr>
        <a:xfrm>
          <a:off x="16678275" y="2667000"/>
          <a:ext cx="152400" cy="152400"/>
        </a:xfrm>
        <a:prstGeom prst="ellipse">
          <a:avLst/>
        </a:prstGeom>
        <a:noFill/>
        <a:ln w="12700" cap="flat" cmpd="sng" algn="ctr">
          <a:solidFill>
            <a:srgbClr xmlns:mc="http://schemas.openxmlformats.org/markup-compatibility/2006" xmlns:a14="http://schemas.microsoft.com/office/drawing/2010/main" val="000000" mc:Ignorable="a14" a14:legacySpreadsheetColorIndex="8"/>
          </a:solidFill>
          <a:prstDash val="solid"/>
          <a:miter lim="800000"/>
          <a:headEnd type="none" w="med" len="med"/>
          <a:tailEnd type="none" w="med" len="med"/>
        </a:ln>
        <a:effectLst/>
        <a:extLst>
          <a:ext uri="{909E8E84-426E-40DD-AFC4-6F175D3DCCD1}">
            <a14:hiddenFill xmlns:a14="http://schemas.microsoft.com/office/drawing/2010/main">
              <a:solidFill>
                <a:schemeClr val="accent1">
                  <a:alpha val="0"/>
                </a:schemeClr>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29</xdr:col>
      <xdr:colOff>0</xdr:colOff>
      <xdr:row>14</xdr:row>
      <xdr:rowOff>76200</xdr:rowOff>
    </xdr:from>
    <xdr:to>
      <xdr:col>31</xdr:col>
      <xdr:colOff>0</xdr:colOff>
      <xdr:row>14</xdr:row>
      <xdr:rowOff>76200</xdr:rowOff>
    </xdr:to>
    <xdr:sp macro="" textlink="">
      <xdr:nvSpPr>
        <xdr:cNvPr id="1229" name="Line 160">
          <a:extLst>
            <a:ext uri="{FF2B5EF4-FFF2-40B4-BE49-F238E27FC236}">
              <a16:creationId xmlns:a16="http://schemas.microsoft.com/office/drawing/2014/main" id="{59AAF761-6ED7-49E5-B9AA-D14891C45427}"/>
            </a:ext>
          </a:extLst>
        </xdr:cNvPr>
        <xdr:cNvSpPr>
          <a:spLocks noChangeShapeType="1"/>
        </xdr:cNvSpPr>
      </xdr:nvSpPr>
      <xdr:spPr bwMode="auto">
        <a:xfrm>
          <a:off x="15459075" y="2743200"/>
          <a:ext cx="12192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0</xdr:colOff>
      <xdr:row>14</xdr:row>
      <xdr:rowOff>76200</xdr:rowOff>
    </xdr:from>
    <xdr:to>
      <xdr:col>29</xdr:col>
      <xdr:colOff>0</xdr:colOff>
      <xdr:row>18</xdr:row>
      <xdr:rowOff>76200</xdr:rowOff>
    </xdr:to>
    <xdr:sp macro="" textlink="">
      <xdr:nvSpPr>
        <xdr:cNvPr id="1230" name="Line 161">
          <a:extLst>
            <a:ext uri="{FF2B5EF4-FFF2-40B4-BE49-F238E27FC236}">
              <a16:creationId xmlns:a16="http://schemas.microsoft.com/office/drawing/2014/main" id="{799CD805-C0BD-4453-88C0-A62B02504205}"/>
            </a:ext>
          </a:extLst>
        </xdr:cNvPr>
        <xdr:cNvSpPr>
          <a:spLocks noChangeShapeType="1"/>
        </xdr:cNvSpPr>
      </xdr:nvSpPr>
      <xdr:spPr bwMode="auto">
        <a:xfrm flipV="1">
          <a:off x="15211425" y="2743200"/>
          <a:ext cx="247650" cy="7620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31</xdr:col>
      <xdr:colOff>0</xdr:colOff>
      <xdr:row>22</xdr:row>
      <xdr:rowOff>0</xdr:rowOff>
    </xdr:from>
    <xdr:to>
      <xdr:col>32</xdr:col>
      <xdr:colOff>0</xdr:colOff>
      <xdr:row>22</xdr:row>
      <xdr:rowOff>152400</xdr:rowOff>
    </xdr:to>
    <xdr:sp macro="" textlink="">
      <xdr:nvSpPr>
        <xdr:cNvPr id="1231" name="Triangle 1230">
          <a:extLst>
            <a:ext uri="{FF2B5EF4-FFF2-40B4-BE49-F238E27FC236}">
              <a16:creationId xmlns:a16="http://schemas.microsoft.com/office/drawing/2014/main" id="{9DCA972B-16BE-4343-8588-A3A905CD8436}"/>
            </a:ext>
          </a:extLst>
        </xdr:cNvPr>
        <xdr:cNvSpPr/>
      </xdr:nvSpPr>
      <xdr:spPr>
        <a:xfrm rot="16200000">
          <a:off x="16678275" y="4191000"/>
          <a:ext cx="152400" cy="152400"/>
        </a:xfrm>
        <a:prstGeom prst="triangle">
          <a:avLst/>
        </a:prstGeom>
        <a:noFill/>
        <a:ln w="12700" cap="flat" cmpd="sng" algn="ctr">
          <a:solidFill>
            <a:srgbClr xmlns:mc="http://schemas.openxmlformats.org/markup-compatibility/2006" xmlns:a14="http://schemas.microsoft.com/office/drawing/2010/main" val="000000" mc:Ignorable="a14" a14:legacySpreadsheetColorIndex="8"/>
          </a:solidFill>
          <a:prstDash val="solid"/>
          <a:miter lim="800000"/>
          <a:headEnd type="none" w="med" len="med"/>
          <a:tailEnd type="none" w="med" len="med"/>
        </a:ln>
        <a:effectLst/>
        <a:extLst>
          <a:ext uri="{909E8E84-426E-40DD-AFC4-6F175D3DCCD1}">
            <a14:hiddenFill xmlns:a14="http://schemas.microsoft.com/office/drawing/2010/main">
              <a:solidFill>
                <a:schemeClr val="accent1">
                  <a:alpha val="0"/>
                </a:schemeClr>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32</xdr:col>
      <xdr:colOff>0</xdr:colOff>
      <xdr:row>22</xdr:row>
      <xdr:rowOff>76200</xdr:rowOff>
    </xdr:from>
    <xdr:to>
      <xdr:col>35</xdr:col>
      <xdr:colOff>0</xdr:colOff>
      <xdr:row>22</xdr:row>
      <xdr:rowOff>76200</xdr:rowOff>
    </xdr:to>
    <xdr:sp macro="" textlink="">
      <xdr:nvSpPr>
        <xdr:cNvPr id="1232" name="Line 162">
          <a:extLst>
            <a:ext uri="{FF2B5EF4-FFF2-40B4-BE49-F238E27FC236}">
              <a16:creationId xmlns:a16="http://schemas.microsoft.com/office/drawing/2014/main" id="{B7627B28-5E5E-4C3C-BE29-C9CD08908E34}"/>
            </a:ext>
          </a:extLst>
        </xdr:cNvPr>
        <xdr:cNvSpPr>
          <a:spLocks noChangeShapeType="1"/>
        </xdr:cNvSpPr>
      </xdr:nvSpPr>
      <xdr:spPr bwMode="auto">
        <a:xfrm>
          <a:off x="16830675" y="4267200"/>
          <a:ext cx="14668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22</xdr:row>
      <xdr:rowOff>76200</xdr:rowOff>
    </xdr:from>
    <xdr:to>
      <xdr:col>31</xdr:col>
      <xdr:colOff>0</xdr:colOff>
      <xdr:row>22</xdr:row>
      <xdr:rowOff>76200</xdr:rowOff>
    </xdr:to>
    <xdr:sp macro="" textlink="">
      <xdr:nvSpPr>
        <xdr:cNvPr id="1233" name="Line 163">
          <a:extLst>
            <a:ext uri="{FF2B5EF4-FFF2-40B4-BE49-F238E27FC236}">
              <a16:creationId xmlns:a16="http://schemas.microsoft.com/office/drawing/2014/main" id="{96F1C4EA-7D63-4AA2-9683-5B5F766D43AD}"/>
            </a:ext>
          </a:extLst>
        </xdr:cNvPr>
        <xdr:cNvSpPr>
          <a:spLocks noChangeShapeType="1"/>
        </xdr:cNvSpPr>
      </xdr:nvSpPr>
      <xdr:spPr bwMode="auto">
        <a:xfrm>
          <a:off x="15459075" y="4267200"/>
          <a:ext cx="12192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0</xdr:colOff>
      <xdr:row>18</xdr:row>
      <xdr:rowOff>76200</xdr:rowOff>
    </xdr:from>
    <xdr:to>
      <xdr:col>29</xdr:col>
      <xdr:colOff>0</xdr:colOff>
      <xdr:row>22</xdr:row>
      <xdr:rowOff>76200</xdr:rowOff>
    </xdr:to>
    <xdr:sp macro="" textlink="">
      <xdr:nvSpPr>
        <xdr:cNvPr id="1234" name="Line 164">
          <a:extLst>
            <a:ext uri="{FF2B5EF4-FFF2-40B4-BE49-F238E27FC236}">
              <a16:creationId xmlns:a16="http://schemas.microsoft.com/office/drawing/2014/main" id="{46CB936C-948A-4961-B5D5-673CF1A7AC1C}"/>
            </a:ext>
          </a:extLst>
        </xdr:cNvPr>
        <xdr:cNvSpPr>
          <a:spLocks noChangeShapeType="1"/>
        </xdr:cNvSpPr>
      </xdr:nvSpPr>
      <xdr:spPr bwMode="auto">
        <a:xfrm>
          <a:off x="15211425" y="3505200"/>
          <a:ext cx="247650" cy="7620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35</xdr:col>
      <xdr:colOff>0</xdr:colOff>
      <xdr:row>12</xdr:row>
      <xdr:rowOff>0</xdr:rowOff>
    </xdr:from>
    <xdr:to>
      <xdr:col>36</xdr:col>
      <xdr:colOff>0</xdr:colOff>
      <xdr:row>12</xdr:row>
      <xdr:rowOff>152400</xdr:rowOff>
    </xdr:to>
    <xdr:sp macro="" textlink="">
      <xdr:nvSpPr>
        <xdr:cNvPr id="1235" name="Triangle 1234">
          <a:extLst>
            <a:ext uri="{FF2B5EF4-FFF2-40B4-BE49-F238E27FC236}">
              <a16:creationId xmlns:a16="http://schemas.microsoft.com/office/drawing/2014/main" id="{8136F81A-92CD-4F6E-AE7F-03EB9718817D}"/>
            </a:ext>
          </a:extLst>
        </xdr:cNvPr>
        <xdr:cNvSpPr/>
      </xdr:nvSpPr>
      <xdr:spPr>
        <a:xfrm rot="16200000">
          <a:off x="18297525" y="2286000"/>
          <a:ext cx="152400" cy="152400"/>
        </a:xfrm>
        <a:prstGeom prst="triangle">
          <a:avLst/>
        </a:prstGeom>
        <a:noFill/>
        <a:ln w="12700" cap="flat" cmpd="sng" algn="ctr">
          <a:solidFill>
            <a:srgbClr xmlns:mc="http://schemas.openxmlformats.org/markup-compatibility/2006" xmlns:a14="http://schemas.microsoft.com/office/drawing/2010/main" val="000000" mc:Ignorable="a14" a14:legacySpreadsheetColorIndex="8"/>
          </a:solidFill>
          <a:prstDash val="solid"/>
          <a:miter lim="800000"/>
          <a:headEnd type="none" w="med" len="med"/>
          <a:tailEnd type="none" w="med" len="med"/>
        </a:ln>
        <a:effectLst/>
        <a:extLst>
          <a:ext uri="{909E8E84-426E-40DD-AFC4-6F175D3DCCD1}">
            <a14:hiddenFill xmlns:a14="http://schemas.microsoft.com/office/drawing/2010/main">
              <a:solidFill>
                <a:schemeClr val="accent1">
                  <a:alpha val="0"/>
                </a:schemeClr>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33</xdr:col>
      <xdr:colOff>0</xdr:colOff>
      <xdr:row>12</xdr:row>
      <xdr:rowOff>76200</xdr:rowOff>
    </xdr:from>
    <xdr:to>
      <xdr:col>35</xdr:col>
      <xdr:colOff>0</xdr:colOff>
      <xdr:row>12</xdr:row>
      <xdr:rowOff>76200</xdr:rowOff>
    </xdr:to>
    <xdr:sp macro="" textlink="">
      <xdr:nvSpPr>
        <xdr:cNvPr id="1236" name="Line 165">
          <a:extLst>
            <a:ext uri="{FF2B5EF4-FFF2-40B4-BE49-F238E27FC236}">
              <a16:creationId xmlns:a16="http://schemas.microsoft.com/office/drawing/2014/main" id="{5653D3C1-0269-4447-9804-3EFDD0248D74}"/>
            </a:ext>
          </a:extLst>
        </xdr:cNvPr>
        <xdr:cNvSpPr>
          <a:spLocks noChangeShapeType="1"/>
        </xdr:cNvSpPr>
      </xdr:nvSpPr>
      <xdr:spPr bwMode="auto">
        <a:xfrm>
          <a:off x="17078325" y="2362200"/>
          <a:ext cx="12192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0</xdr:colOff>
      <xdr:row>12</xdr:row>
      <xdr:rowOff>76200</xdr:rowOff>
    </xdr:from>
    <xdr:to>
      <xdr:col>33</xdr:col>
      <xdr:colOff>0</xdr:colOff>
      <xdr:row>14</xdr:row>
      <xdr:rowOff>76200</xdr:rowOff>
    </xdr:to>
    <xdr:sp macro="" textlink="">
      <xdr:nvSpPr>
        <xdr:cNvPr id="1237" name="Line 166">
          <a:extLst>
            <a:ext uri="{FF2B5EF4-FFF2-40B4-BE49-F238E27FC236}">
              <a16:creationId xmlns:a16="http://schemas.microsoft.com/office/drawing/2014/main" id="{748A6B98-21A8-4EF7-90DA-C07B27B345C6}"/>
            </a:ext>
          </a:extLst>
        </xdr:cNvPr>
        <xdr:cNvSpPr>
          <a:spLocks noChangeShapeType="1"/>
        </xdr:cNvSpPr>
      </xdr:nvSpPr>
      <xdr:spPr bwMode="auto">
        <a:xfrm flipV="1">
          <a:off x="16830675" y="2362200"/>
          <a:ext cx="247650" cy="3810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35</xdr:col>
      <xdr:colOff>0</xdr:colOff>
      <xdr:row>17</xdr:row>
      <xdr:rowOff>0</xdr:rowOff>
    </xdr:from>
    <xdr:to>
      <xdr:col>36</xdr:col>
      <xdr:colOff>0</xdr:colOff>
      <xdr:row>17</xdr:row>
      <xdr:rowOff>152400</xdr:rowOff>
    </xdr:to>
    <xdr:sp macro="" textlink="">
      <xdr:nvSpPr>
        <xdr:cNvPr id="1238" name="Triangle 1237">
          <a:extLst>
            <a:ext uri="{FF2B5EF4-FFF2-40B4-BE49-F238E27FC236}">
              <a16:creationId xmlns:a16="http://schemas.microsoft.com/office/drawing/2014/main" id="{3CFAB96F-BBD5-4AA6-9587-C5C0CE327A54}"/>
            </a:ext>
          </a:extLst>
        </xdr:cNvPr>
        <xdr:cNvSpPr/>
      </xdr:nvSpPr>
      <xdr:spPr>
        <a:xfrm rot="16200000">
          <a:off x="18297525" y="3238500"/>
          <a:ext cx="152400" cy="152400"/>
        </a:xfrm>
        <a:prstGeom prst="triangle">
          <a:avLst/>
        </a:prstGeom>
        <a:noFill/>
        <a:ln w="12700" cap="flat" cmpd="sng" algn="ctr">
          <a:solidFill>
            <a:srgbClr xmlns:mc="http://schemas.openxmlformats.org/markup-compatibility/2006" xmlns:a14="http://schemas.microsoft.com/office/drawing/2010/main" val="000000" mc:Ignorable="a14" a14:legacySpreadsheetColorIndex="8"/>
          </a:solidFill>
          <a:prstDash val="solid"/>
          <a:miter lim="800000"/>
          <a:headEnd type="none" w="med" len="med"/>
          <a:tailEnd type="none" w="med" len="med"/>
        </a:ln>
        <a:effectLst/>
        <a:extLst>
          <a:ext uri="{909E8E84-426E-40DD-AFC4-6F175D3DCCD1}">
            <a14:hiddenFill xmlns:a14="http://schemas.microsoft.com/office/drawing/2010/main">
              <a:solidFill>
                <a:schemeClr val="accent1">
                  <a:alpha val="0"/>
                </a:schemeClr>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33</xdr:col>
      <xdr:colOff>0</xdr:colOff>
      <xdr:row>17</xdr:row>
      <xdr:rowOff>76200</xdr:rowOff>
    </xdr:from>
    <xdr:to>
      <xdr:col>35</xdr:col>
      <xdr:colOff>0</xdr:colOff>
      <xdr:row>17</xdr:row>
      <xdr:rowOff>76200</xdr:rowOff>
    </xdr:to>
    <xdr:sp macro="" textlink="">
      <xdr:nvSpPr>
        <xdr:cNvPr id="1239" name="Line 167">
          <a:extLst>
            <a:ext uri="{FF2B5EF4-FFF2-40B4-BE49-F238E27FC236}">
              <a16:creationId xmlns:a16="http://schemas.microsoft.com/office/drawing/2014/main" id="{2C7C07FC-95F5-49A2-BD4D-2A2D9DFCF473}"/>
            </a:ext>
          </a:extLst>
        </xdr:cNvPr>
        <xdr:cNvSpPr>
          <a:spLocks noChangeShapeType="1"/>
        </xdr:cNvSpPr>
      </xdr:nvSpPr>
      <xdr:spPr bwMode="auto">
        <a:xfrm>
          <a:off x="17078325" y="3314700"/>
          <a:ext cx="12192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0</xdr:colOff>
      <xdr:row>14</xdr:row>
      <xdr:rowOff>76200</xdr:rowOff>
    </xdr:from>
    <xdr:to>
      <xdr:col>33</xdr:col>
      <xdr:colOff>0</xdr:colOff>
      <xdr:row>17</xdr:row>
      <xdr:rowOff>76200</xdr:rowOff>
    </xdr:to>
    <xdr:sp macro="" textlink="">
      <xdr:nvSpPr>
        <xdr:cNvPr id="1240" name="Line 168">
          <a:extLst>
            <a:ext uri="{FF2B5EF4-FFF2-40B4-BE49-F238E27FC236}">
              <a16:creationId xmlns:a16="http://schemas.microsoft.com/office/drawing/2014/main" id="{14ACCC29-0754-468F-B1A8-61F3B19F6271}"/>
            </a:ext>
          </a:extLst>
        </xdr:cNvPr>
        <xdr:cNvSpPr>
          <a:spLocks noChangeShapeType="1"/>
        </xdr:cNvSpPr>
      </xdr:nvSpPr>
      <xdr:spPr bwMode="auto">
        <a:xfrm>
          <a:off x="16830675" y="2743200"/>
          <a:ext cx="247650" cy="5715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31</xdr:col>
      <xdr:colOff>0</xdr:colOff>
      <xdr:row>29</xdr:row>
      <xdr:rowOff>0</xdr:rowOff>
    </xdr:from>
    <xdr:to>
      <xdr:col>32</xdr:col>
      <xdr:colOff>0</xdr:colOff>
      <xdr:row>29</xdr:row>
      <xdr:rowOff>152400</xdr:rowOff>
    </xdr:to>
    <xdr:sp macro="" textlink="">
      <xdr:nvSpPr>
        <xdr:cNvPr id="1241" name="Circle 1240">
          <a:extLst>
            <a:ext uri="{FF2B5EF4-FFF2-40B4-BE49-F238E27FC236}">
              <a16:creationId xmlns:a16="http://schemas.microsoft.com/office/drawing/2014/main" id="{41EDEBD1-8701-44A5-AD15-22B424DE7A1B}"/>
            </a:ext>
          </a:extLst>
        </xdr:cNvPr>
        <xdr:cNvSpPr/>
      </xdr:nvSpPr>
      <xdr:spPr>
        <a:xfrm>
          <a:off x="16678275" y="5524500"/>
          <a:ext cx="152400" cy="152400"/>
        </a:xfrm>
        <a:prstGeom prst="ellipse">
          <a:avLst/>
        </a:prstGeom>
        <a:noFill/>
        <a:ln w="12700" cap="flat" cmpd="sng" algn="ctr">
          <a:solidFill>
            <a:srgbClr xmlns:mc="http://schemas.openxmlformats.org/markup-compatibility/2006" xmlns:a14="http://schemas.microsoft.com/office/drawing/2010/main" val="000000" mc:Ignorable="a14" a14:legacySpreadsheetColorIndex="8"/>
          </a:solidFill>
          <a:prstDash val="solid"/>
          <a:miter lim="800000"/>
          <a:headEnd type="none" w="med" len="med"/>
          <a:tailEnd type="none" w="med" len="med"/>
        </a:ln>
        <a:effectLst/>
        <a:extLst>
          <a:ext uri="{909E8E84-426E-40DD-AFC4-6F175D3DCCD1}">
            <a14:hiddenFill xmlns:a14="http://schemas.microsoft.com/office/drawing/2010/main">
              <a:solidFill>
                <a:schemeClr val="accent1">
                  <a:alpha val="0"/>
                </a:schemeClr>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29</xdr:col>
      <xdr:colOff>0</xdr:colOff>
      <xdr:row>29</xdr:row>
      <xdr:rowOff>76200</xdr:rowOff>
    </xdr:from>
    <xdr:to>
      <xdr:col>31</xdr:col>
      <xdr:colOff>0</xdr:colOff>
      <xdr:row>29</xdr:row>
      <xdr:rowOff>76200</xdr:rowOff>
    </xdr:to>
    <xdr:sp macro="" textlink="">
      <xdr:nvSpPr>
        <xdr:cNvPr id="1242" name="Line 169">
          <a:extLst>
            <a:ext uri="{FF2B5EF4-FFF2-40B4-BE49-F238E27FC236}">
              <a16:creationId xmlns:a16="http://schemas.microsoft.com/office/drawing/2014/main" id="{18584C7D-4F5A-4F55-AB7B-64EB0A4AD188}"/>
            </a:ext>
          </a:extLst>
        </xdr:cNvPr>
        <xdr:cNvSpPr>
          <a:spLocks noChangeShapeType="1"/>
        </xdr:cNvSpPr>
      </xdr:nvSpPr>
      <xdr:spPr bwMode="auto">
        <a:xfrm>
          <a:off x="15459075" y="5600700"/>
          <a:ext cx="12192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0</xdr:colOff>
      <xdr:row>29</xdr:row>
      <xdr:rowOff>76200</xdr:rowOff>
    </xdr:from>
    <xdr:to>
      <xdr:col>29</xdr:col>
      <xdr:colOff>0</xdr:colOff>
      <xdr:row>33</xdr:row>
      <xdr:rowOff>76200</xdr:rowOff>
    </xdr:to>
    <xdr:sp macro="" textlink="">
      <xdr:nvSpPr>
        <xdr:cNvPr id="1243" name="Line 170">
          <a:extLst>
            <a:ext uri="{FF2B5EF4-FFF2-40B4-BE49-F238E27FC236}">
              <a16:creationId xmlns:a16="http://schemas.microsoft.com/office/drawing/2014/main" id="{5831B254-5D5C-4C41-8F03-8403031329E1}"/>
            </a:ext>
          </a:extLst>
        </xdr:cNvPr>
        <xdr:cNvSpPr>
          <a:spLocks noChangeShapeType="1"/>
        </xdr:cNvSpPr>
      </xdr:nvSpPr>
      <xdr:spPr bwMode="auto">
        <a:xfrm flipV="1">
          <a:off x="15211425" y="5600700"/>
          <a:ext cx="247650" cy="7620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31</xdr:col>
      <xdr:colOff>0</xdr:colOff>
      <xdr:row>37</xdr:row>
      <xdr:rowOff>0</xdr:rowOff>
    </xdr:from>
    <xdr:to>
      <xdr:col>32</xdr:col>
      <xdr:colOff>0</xdr:colOff>
      <xdr:row>37</xdr:row>
      <xdr:rowOff>152400</xdr:rowOff>
    </xdr:to>
    <xdr:sp macro="" textlink="">
      <xdr:nvSpPr>
        <xdr:cNvPr id="1244" name="Triangle 1243">
          <a:extLst>
            <a:ext uri="{FF2B5EF4-FFF2-40B4-BE49-F238E27FC236}">
              <a16:creationId xmlns:a16="http://schemas.microsoft.com/office/drawing/2014/main" id="{8EDA8752-C0F1-4993-8348-D13BDE775CC7}"/>
            </a:ext>
          </a:extLst>
        </xdr:cNvPr>
        <xdr:cNvSpPr/>
      </xdr:nvSpPr>
      <xdr:spPr>
        <a:xfrm rot="16200000">
          <a:off x="16678275" y="7048500"/>
          <a:ext cx="152400" cy="152400"/>
        </a:xfrm>
        <a:prstGeom prst="triangle">
          <a:avLst/>
        </a:prstGeom>
        <a:noFill/>
        <a:ln w="12700" cap="flat" cmpd="sng" algn="ctr">
          <a:solidFill>
            <a:srgbClr xmlns:mc="http://schemas.openxmlformats.org/markup-compatibility/2006" xmlns:a14="http://schemas.microsoft.com/office/drawing/2010/main" val="000000" mc:Ignorable="a14" a14:legacySpreadsheetColorIndex="8"/>
          </a:solidFill>
          <a:prstDash val="solid"/>
          <a:miter lim="800000"/>
          <a:headEnd type="none" w="med" len="med"/>
          <a:tailEnd type="none" w="med" len="med"/>
        </a:ln>
        <a:effectLst/>
        <a:extLst>
          <a:ext uri="{909E8E84-426E-40DD-AFC4-6F175D3DCCD1}">
            <a14:hiddenFill xmlns:a14="http://schemas.microsoft.com/office/drawing/2010/main">
              <a:solidFill>
                <a:schemeClr val="accent1">
                  <a:alpha val="0"/>
                </a:schemeClr>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32</xdr:col>
      <xdr:colOff>0</xdr:colOff>
      <xdr:row>37</xdr:row>
      <xdr:rowOff>76200</xdr:rowOff>
    </xdr:from>
    <xdr:to>
      <xdr:col>35</xdr:col>
      <xdr:colOff>0</xdr:colOff>
      <xdr:row>37</xdr:row>
      <xdr:rowOff>76200</xdr:rowOff>
    </xdr:to>
    <xdr:sp macro="" textlink="">
      <xdr:nvSpPr>
        <xdr:cNvPr id="1245" name="Line 171">
          <a:extLst>
            <a:ext uri="{FF2B5EF4-FFF2-40B4-BE49-F238E27FC236}">
              <a16:creationId xmlns:a16="http://schemas.microsoft.com/office/drawing/2014/main" id="{431E4D90-54E4-4530-A71E-5749967CF208}"/>
            </a:ext>
          </a:extLst>
        </xdr:cNvPr>
        <xdr:cNvSpPr>
          <a:spLocks noChangeShapeType="1"/>
        </xdr:cNvSpPr>
      </xdr:nvSpPr>
      <xdr:spPr bwMode="auto">
        <a:xfrm>
          <a:off x="16830675" y="7124700"/>
          <a:ext cx="14668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37</xdr:row>
      <xdr:rowOff>76200</xdr:rowOff>
    </xdr:from>
    <xdr:to>
      <xdr:col>31</xdr:col>
      <xdr:colOff>0</xdr:colOff>
      <xdr:row>37</xdr:row>
      <xdr:rowOff>76200</xdr:rowOff>
    </xdr:to>
    <xdr:sp macro="" textlink="">
      <xdr:nvSpPr>
        <xdr:cNvPr id="1246" name="Line 172">
          <a:extLst>
            <a:ext uri="{FF2B5EF4-FFF2-40B4-BE49-F238E27FC236}">
              <a16:creationId xmlns:a16="http://schemas.microsoft.com/office/drawing/2014/main" id="{E6AFA6BF-A594-48D1-88C4-61F0B9A86E98}"/>
            </a:ext>
          </a:extLst>
        </xdr:cNvPr>
        <xdr:cNvSpPr>
          <a:spLocks noChangeShapeType="1"/>
        </xdr:cNvSpPr>
      </xdr:nvSpPr>
      <xdr:spPr bwMode="auto">
        <a:xfrm>
          <a:off x="15459075" y="7124700"/>
          <a:ext cx="12192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0</xdr:colOff>
      <xdr:row>33</xdr:row>
      <xdr:rowOff>76200</xdr:rowOff>
    </xdr:from>
    <xdr:to>
      <xdr:col>29</xdr:col>
      <xdr:colOff>0</xdr:colOff>
      <xdr:row>37</xdr:row>
      <xdr:rowOff>76200</xdr:rowOff>
    </xdr:to>
    <xdr:sp macro="" textlink="">
      <xdr:nvSpPr>
        <xdr:cNvPr id="1247" name="Line 173">
          <a:extLst>
            <a:ext uri="{FF2B5EF4-FFF2-40B4-BE49-F238E27FC236}">
              <a16:creationId xmlns:a16="http://schemas.microsoft.com/office/drawing/2014/main" id="{07DCF875-7EB1-459A-90BF-79814FC8ED7E}"/>
            </a:ext>
          </a:extLst>
        </xdr:cNvPr>
        <xdr:cNvSpPr>
          <a:spLocks noChangeShapeType="1"/>
        </xdr:cNvSpPr>
      </xdr:nvSpPr>
      <xdr:spPr bwMode="auto">
        <a:xfrm>
          <a:off x="15211425" y="6362700"/>
          <a:ext cx="247650" cy="7620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35</xdr:col>
      <xdr:colOff>0</xdr:colOff>
      <xdr:row>27</xdr:row>
      <xdr:rowOff>0</xdr:rowOff>
    </xdr:from>
    <xdr:to>
      <xdr:col>36</xdr:col>
      <xdr:colOff>0</xdr:colOff>
      <xdr:row>27</xdr:row>
      <xdr:rowOff>152400</xdr:rowOff>
    </xdr:to>
    <xdr:sp macro="" textlink="">
      <xdr:nvSpPr>
        <xdr:cNvPr id="1248" name="Triangle 1247">
          <a:extLst>
            <a:ext uri="{FF2B5EF4-FFF2-40B4-BE49-F238E27FC236}">
              <a16:creationId xmlns:a16="http://schemas.microsoft.com/office/drawing/2014/main" id="{8E2C2967-0097-4561-816F-8F9737B20F31}"/>
            </a:ext>
          </a:extLst>
        </xdr:cNvPr>
        <xdr:cNvSpPr/>
      </xdr:nvSpPr>
      <xdr:spPr>
        <a:xfrm rot="16200000">
          <a:off x="18297525" y="5143500"/>
          <a:ext cx="152400" cy="152400"/>
        </a:xfrm>
        <a:prstGeom prst="triangle">
          <a:avLst/>
        </a:prstGeom>
        <a:noFill/>
        <a:ln w="12700" cap="flat" cmpd="sng" algn="ctr">
          <a:solidFill>
            <a:srgbClr xmlns:mc="http://schemas.openxmlformats.org/markup-compatibility/2006" xmlns:a14="http://schemas.microsoft.com/office/drawing/2010/main" val="000000" mc:Ignorable="a14" a14:legacySpreadsheetColorIndex="8"/>
          </a:solidFill>
          <a:prstDash val="solid"/>
          <a:miter lim="800000"/>
          <a:headEnd type="none" w="med" len="med"/>
          <a:tailEnd type="none" w="med" len="med"/>
        </a:ln>
        <a:effectLst/>
        <a:extLst>
          <a:ext uri="{909E8E84-426E-40DD-AFC4-6F175D3DCCD1}">
            <a14:hiddenFill xmlns:a14="http://schemas.microsoft.com/office/drawing/2010/main">
              <a:solidFill>
                <a:schemeClr val="accent1">
                  <a:alpha val="0"/>
                </a:schemeClr>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33</xdr:col>
      <xdr:colOff>0</xdr:colOff>
      <xdr:row>27</xdr:row>
      <xdr:rowOff>76200</xdr:rowOff>
    </xdr:from>
    <xdr:to>
      <xdr:col>35</xdr:col>
      <xdr:colOff>0</xdr:colOff>
      <xdr:row>27</xdr:row>
      <xdr:rowOff>76200</xdr:rowOff>
    </xdr:to>
    <xdr:sp macro="" textlink="">
      <xdr:nvSpPr>
        <xdr:cNvPr id="1249" name="Line 174">
          <a:extLst>
            <a:ext uri="{FF2B5EF4-FFF2-40B4-BE49-F238E27FC236}">
              <a16:creationId xmlns:a16="http://schemas.microsoft.com/office/drawing/2014/main" id="{0FE39769-50C3-4A3C-BE6B-603191858287}"/>
            </a:ext>
          </a:extLst>
        </xdr:cNvPr>
        <xdr:cNvSpPr>
          <a:spLocks noChangeShapeType="1"/>
        </xdr:cNvSpPr>
      </xdr:nvSpPr>
      <xdr:spPr bwMode="auto">
        <a:xfrm>
          <a:off x="17078325" y="5219700"/>
          <a:ext cx="12192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0</xdr:colOff>
      <xdr:row>27</xdr:row>
      <xdr:rowOff>76200</xdr:rowOff>
    </xdr:from>
    <xdr:to>
      <xdr:col>33</xdr:col>
      <xdr:colOff>0</xdr:colOff>
      <xdr:row>29</xdr:row>
      <xdr:rowOff>76200</xdr:rowOff>
    </xdr:to>
    <xdr:sp macro="" textlink="">
      <xdr:nvSpPr>
        <xdr:cNvPr id="1250" name="Line 175">
          <a:extLst>
            <a:ext uri="{FF2B5EF4-FFF2-40B4-BE49-F238E27FC236}">
              <a16:creationId xmlns:a16="http://schemas.microsoft.com/office/drawing/2014/main" id="{B80A4F97-087B-40E0-A22D-B801CA348487}"/>
            </a:ext>
          </a:extLst>
        </xdr:cNvPr>
        <xdr:cNvSpPr>
          <a:spLocks noChangeShapeType="1"/>
        </xdr:cNvSpPr>
      </xdr:nvSpPr>
      <xdr:spPr bwMode="auto">
        <a:xfrm flipV="1">
          <a:off x="16830675" y="5219700"/>
          <a:ext cx="247650" cy="3810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35</xdr:col>
      <xdr:colOff>0</xdr:colOff>
      <xdr:row>32</xdr:row>
      <xdr:rowOff>0</xdr:rowOff>
    </xdr:from>
    <xdr:to>
      <xdr:col>36</xdr:col>
      <xdr:colOff>0</xdr:colOff>
      <xdr:row>32</xdr:row>
      <xdr:rowOff>152400</xdr:rowOff>
    </xdr:to>
    <xdr:sp macro="" textlink="">
      <xdr:nvSpPr>
        <xdr:cNvPr id="1251" name="Triangle 1250">
          <a:extLst>
            <a:ext uri="{FF2B5EF4-FFF2-40B4-BE49-F238E27FC236}">
              <a16:creationId xmlns:a16="http://schemas.microsoft.com/office/drawing/2014/main" id="{143948B7-433D-430C-89AA-DF3A13FB203F}"/>
            </a:ext>
          </a:extLst>
        </xdr:cNvPr>
        <xdr:cNvSpPr/>
      </xdr:nvSpPr>
      <xdr:spPr>
        <a:xfrm rot="16200000">
          <a:off x="18297525" y="6096000"/>
          <a:ext cx="152400" cy="152400"/>
        </a:xfrm>
        <a:prstGeom prst="triangle">
          <a:avLst/>
        </a:prstGeom>
        <a:noFill/>
        <a:ln w="12700" cap="flat" cmpd="sng" algn="ctr">
          <a:solidFill>
            <a:srgbClr xmlns:mc="http://schemas.openxmlformats.org/markup-compatibility/2006" xmlns:a14="http://schemas.microsoft.com/office/drawing/2010/main" val="000000" mc:Ignorable="a14" a14:legacySpreadsheetColorIndex="8"/>
          </a:solidFill>
          <a:prstDash val="solid"/>
          <a:miter lim="800000"/>
          <a:headEnd type="none" w="med" len="med"/>
          <a:tailEnd type="none" w="med" len="med"/>
        </a:ln>
        <a:effectLst/>
        <a:extLst>
          <a:ext uri="{909E8E84-426E-40DD-AFC4-6F175D3DCCD1}">
            <a14:hiddenFill xmlns:a14="http://schemas.microsoft.com/office/drawing/2010/main">
              <a:solidFill>
                <a:schemeClr val="accent1">
                  <a:alpha val="0"/>
                </a:schemeClr>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33</xdr:col>
      <xdr:colOff>0</xdr:colOff>
      <xdr:row>32</xdr:row>
      <xdr:rowOff>76200</xdr:rowOff>
    </xdr:from>
    <xdr:to>
      <xdr:col>35</xdr:col>
      <xdr:colOff>0</xdr:colOff>
      <xdr:row>32</xdr:row>
      <xdr:rowOff>76200</xdr:rowOff>
    </xdr:to>
    <xdr:sp macro="" textlink="">
      <xdr:nvSpPr>
        <xdr:cNvPr id="1252" name="Line 176">
          <a:extLst>
            <a:ext uri="{FF2B5EF4-FFF2-40B4-BE49-F238E27FC236}">
              <a16:creationId xmlns:a16="http://schemas.microsoft.com/office/drawing/2014/main" id="{9F2168C1-A941-4E57-83D4-EA5D4F2D168B}"/>
            </a:ext>
          </a:extLst>
        </xdr:cNvPr>
        <xdr:cNvSpPr>
          <a:spLocks noChangeShapeType="1"/>
        </xdr:cNvSpPr>
      </xdr:nvSpPr>
      <xdr:spPr bwMode="auto">
        <a:xfrm>
          <a:off x="17078325" y="6172200"/>
          <a:ext cx="12192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0</xdr:colOff>
      <xdr:row>29</xdr:row>
      <xdr:rowOff>76200</xdr:rowOff>
    </xdr:from>
    <xdr:to>
      <xdr:col>33</xdr:col>
      <xdr:colOff>0</xdr:colOff>
      <xdr:row>32</xdr:row>
      <xdr:rowOff>76200</xdr:rowOff>
    </xdr:to>
    <xdr:sp macro="" textlink="">
      <xdr:nvSpPr>
        <xdr:cNvPr id="1253" name="Line 177">
          <a:extLst>
            <a:ext uri="{FF2B5EF4-FFF2-40B4-BE49-F238E27FC236}">
              <a16:creationId xmlns:a16="http://schemas.microsoft.com/office/drawing/2014/main" id="{F39790A6-B032-4247-8706-18CB55DE461C}"/>
            </a:ext>
          </a:extLst>
        </xdr:cNvPr>
        <xdr:cNvSpPr>
          <a:spLocks noChangeShapeType="1"/>
        </xdr:cNvSpPr>
      </xdr:nvSpPr>
      <xdr:spPr bwMode="auto">
        <a:xfrm>
          <a:off x="16830675" y="5600700"/>
          <a:ext cx="247650" cy="5715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27</xdr:col>
      <xdr:colOff>0</xdr:colOff>
      <xdr:row>48</xdr:row>
      <xdr:rowOff>0</xdr:rowOff>
    </xdr:from>
    <xdr:to>
      <xdr:col>28</xdr:col>
      <xdr:colOff>0</xdr:colOff>
      <xdr:row>48</xdr:row>
      <xdr:rowOff>152400</xdr:rowOff>
    </xdr:to>
    <xdr:sp macro="" textlink="">
      <xdr:nvSpPr>
        <xdr:cNvPr id="1254" name="Square 1253">
          <a:extLst>
            <a:ext uri="{FF2B5EF4-FFF2-40B4-BE49-F238E27FC236}">
              <a16:creationId xmlns:a16="http://schemas.microsoft.com/office/drawing/2014/main" id="{BD9F0FE1-D970-4C14-A9BF-32B4AD336423}"/>
            </a:ext>
          </a:extLst>
        </xdr:cNvPr>
        <xdr:cNvSpPr/>
      </xdr:nvSpPr>
      <xdr:spPr>
        <a:xfrm>
          <a:off x="15059025" y="9144000"/>
          <a:ext cx="152400" cy="152400"/>
        </a:xfrm>
        <a:prstGeom prst="rect">
          <a:avLst/>
        </a:prstGeom>
        <a:noFill/>
        <a:ln w="12700" cap="flat" cmpd="sng" algn="ctr">
          <a:solidFill>
            <a:srgbClr xmlns:mc="http://schemas.openxmlformats.org/markup-compatibility/2006" xmlns:a14="http://schemas.microsoft.com/office/drawing/2010/main" val="000000" mc:Ignorable="a14" a14:legacySpreadsheetColorIndex="8"/>
          </a:solidFill>
          <a:prstDash val="solid"/>
          <a:miter lim="800000"/>
          <a:headEnd type="none" w="med" len="med"/>
          <a:tailEnd type="none" w="med" len="med"/>
        </a:ln>
        <a:effectLst/>
        <a:extLst>
          <a:ext uri="{909E8E84-426E-40DD-AFC4-6F175D3DCCD1}">
            <a14:hiddenFill xmlns:a14="http://schemas.microsoft.com/office/drawing/2010/main">
              <a:solidFill>
                <a:schemeClr val="accent1">
                  <a:alpha val="0"/>
                </a:schemeClr>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25</xdr:col>
      <xdr:colOff>0</xdr:colOff>
      <xdr:row>48</xdr:row>
      <xdr:rowOff>76200</xdr:rowOff>
    </xdr:from>
    <xdr:to>
      <xdr:col>27</xdr:col>
      <xdr:colOff>0</xdr:colOff>
      <xdr:row>48</xdr:row>
      <xdr:rowOff>76200</xdr:rowOff>
    </xdr:to>
    <xdr:sp macro="" textlink="">
      <xdr:nvSpPr>
        <xdr:cNvPr id="1255" name="Line 178">
          <a:extLst>
            <a:ext uri="{FF2B5EF4-FFF2-40B4-BE49-F238E27FC236}">
              <a16:creationId xmlns:a16="http://schemas.microsoft.com/office/drawing/2014/main" id="{33A5C32B-6051-434E-9D43-75E64DC1185F}"/>
            </a:ext>
          </a:extLst>
        </xdr:cNvPr>
        <xdr:cNvSpPr>
          <a:spLocks noChangeShapeType="1"/>
        </xdr:cNvSpPr>
      </xdr:nvSpPr>
      <xdr:spPr bwMode="auto">
        <a:xfrm>
          <a:off x="13839825" y="9220200"/>
          <a:ext cx="12192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48</xdr:row>
      <xdr:rowOff>76200</xdr:rowOff>
    </xdr:from>
    <xdr:to>
      <xdr:col>25</xdr:col>
      <xdr:colOff>0</xdr:colOff>
      <xdr:row>55</xdr:row>
      <xdr:rowOff>76200</xdr:rowOff>
    </xdr:to>
    <xdr:sp macro="" textlink="">
      <xdr:nvSpPr>
        <xdr:cNvPr id="1256" name="Line 179">
          <a:extLst>
            <a:ext uri="{FF2B5EF4-FFF2-40B4-BE49-F238E27FC236}">
              <a16:creationId xmlns:a16="http://schemas.microsoft.com/office/drawing/2014/main" id="{B39F1207-36A4-4A59-A93D-986A9079D2FF}"/>
            </a:ext>
          </a:extLst>
        </xdr:cNvPr>
        <xdr:cNvSpPr>
          <a:spLocks noChangeShapeType="1"/>
        </xdr:cNvSpPr>
      </xdr:nvSpPr>
      <xdr:spPr bwMode="auto">
        <a:xfrm flipV="1">
          <a:off x="13592175" y="9220200"/>
          <a:ext cx="247650" cy="13335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27</xdr:col>
      <xdr:colOff>0</xdr:colOff>
      <xdr:row>63</xdr:row>
      <xdr:rowOff>0</xdr:rowOff>
    </xdr:from>
    <xdr:to>
      <xdr:col>28</xdr:col>
      <xdr:colOff>0</xdr:colOff>
      <xdr:row>63</xdr:row>
      <xdr:rowOff>152400</xdr:rowOff>
    </xdr:to>
    <xdr:sp macro="" textlink="">
      <xdr:nvSpPr>
        <xdr:cNvPr id="1257" name="Square 1256">
          <a:extLst>
            <a:ext uri="{FF2B5EF4-FFF2-40B4-BE49-F238E27FC236}">
              <a16:creationId xmlns:a16="http://schemas.microsoft.com/office/drawing/2014/main" id="{14FD53C5-56B9-42F7-B10E-486A9084ABDF}"/>
            </a:ext>
          </a:extLst>
        </xdr:cNvPr>
        <xdr:cNvSpPr/>
      </xdr:nvSpPr>
      <xdr:spPr>
        <a:xfrm>
          <a:off x="15059025" y="12001500"/>
          <a:ext cx="152400" cy="152400"/>
        </a:xfrm>
        <a:prstGeom prst="rect">
          <a:avLst/>
        </a:prstGeom>
        <a:noFill/>
        <a:ln w="12700" cap="flat" cmpd="sng" algn="ctr">
          <a:solidFill>
            <a:srgbClr xmlns:mc="http://schemas.openxmlformats.org/markup-compatibility/2006" xmlns:a14="http://schemas.microsoft.com/office/drawing/2010/main" val="000000" mc:Ignorable="a14" a14:legacySpreadsheetColorIndex="8"/>
          </a:solidFill>
          <a:prstDash val="solid"/>
          <a:miter lim="800000"/>
          <a:headEnd type="none" w="med" len="med"/>
          <a:tailEnd type="none" w="med" len="med"/>
        </a:ln>
        <a:effectLst/>
        <a:extLst>
          <a:ext uri="{909E8E84-426E-40DD-AFC4-6F175D3DCCD1}">
            <a14:hiddenFill xmlns:a14="http://schemas.microsoft.com/office/drawing/2010/main">
              <a:solidFill>
                <a:schemeClr val="accent1">
                  <a:alpha val="0"/>
                </a:schemeClr>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25</xdr:col>
      <xdr:colOff>0</xdr:colOff>
      <xdr:row>63</xdr:row>
      <xdr:rowOff>76200</xdr:rowOff>
    </xdr:from>
    <xdr:to>
      <xdr:col>27</xdr:col>
      <xdr:colOff>0</xdr:colOff>
      <xdr:row>63</xdr:row>
      <xdr:rowOff>76200</xdr:rowOff>
    </xdr:to>
    <xdr:sp macro="" textlink="">
      <xdr:nvSpPr>
        <xdr:cNvPr id="1258" name="Line 180">
          <a:extLst>
            <a:ext uri="{FF2B5EF4-FFF2-40B4-BE49-F238E27FC236}">
              <a16:creationId xmlns:a16="http://schemas.microsoft.com/office/drawing/2014/main" id="{B6870215-50C6-4958-9A65-FEC82CA0D76D}"/>
            </a:ext>
          </a:extLst>
        </xdr:cNvPr>
        <xdr:cNvSpPr>
          <a:spLocks noChangeShapeType="1"/>
        </xdr:cNvSpPr>
      </xdr:nvSpPr>
      <xdr:spPr bwMode="auto">
        <a:xfrm>
          <a:off x="13839825" y="12077700"/>
          <a:ext cx="12192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55</xdr:row>
      <xdr:rowOff>76200</xdr:rowOff>
    </xdr:from>
    <xdr:to>
      <xdr:col>25</xdr:col>
      <xdr:colOff>0</xdr:colOff>
      <xdr:row>63</xdr:row>
      <xdr:rowOff>76200</xdr:rowOff>
    </xdr:to>
    <xdr:sp macro="" textlink="">
      <xdr:nvSpPr>
        <xdr:cNvPr id="1259" name="Line 181">
          <a:extLst>
            <a:ext uri="{FF2B5EF4-FFF2-40B4-BE49-F238E27FC236}">
              <a16:creationId xmlns:a16="http://schemas.microsoft.com/office/drawing/2014/main" id="{3906979C-AF6D-4CEA-9D4D-6DAA462DAD55}"/>
            </a:ext>
          </a:extLst>
        </xdr:cNvPr>
        <xdr:cNvSpPr>
          <a:spLocks noChangeShapeType="1"/>
        </xdr:cNvSpPr>
      </xdr:nvSpPr>
      <xdr:spPr bwMode="auto">
        <a:xfrm>
          <a:off x="13592175" y="10553700"/>
          <a:ext cx="247650" cy="15240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31</xdr:col>
      <xdr:colOff>0</xdr:colOff>
      <xdr:row>44</xdr:row>
      <xdr:rowOff>0</xdr:rowOff>
    </xdr:from>
    <xdr:to>
      <xdr:col>32</xdr:col>
      <xdr:colOff>0</xdr:colOff>
      <xdr:row>44</xdr:row>
      <xdr:rowOff>152400</xdr:rowOff>
    </xdr:to>
    <xdr:sp macro="" textlink="">
      <xdr:nvSpPr>
        <xdr:cNvPr id="1260" name="Circle 1259">
          <a:extLst>
            <a:ext uri="{FF2B5EF4-FFF2-40B4-BE49-F238E27FC236}">
              <a16:creationId xmlns:a16="http://schemas.microsoft.com/office/drawing/2014/main" id="{0710C9E2-9312-4D7A-AA7C-45A4D17D0FF3}"/>
            </a:ext>
          </a:extLst>
        </xdr:cNvPr>
        <xdr:cNvSpPr/>
      </xdr:nvSpPr>
      <xdr:spPr>
        <a:xfrm>
          <a:off x="16678275" y="8382000"/>
          <a:ext cx="152400" cy="152400"/>
        </a:xfrm>
        <a:prstGeom prst="ellipse">
          <a:avLst/>
        </a:prstGeom>
        <a:noFill/>
        <a:ln w="12700" cap="flat" cmpd="sng" algn="ctr">
          <a:solidFill>
            <a:srgbClr xmlns:mc="http://schemas.openxmlformats.org/markup-compatibility/2006" xmlns:a14="http://schemas.microsoft.com/office/drawing/2010/main" val="000000" mc:Ignorable="a14" a14:legacySpreadsheetColorIndex="8"/>
          </a:solidFill>
          <a:prstDash val="solid"/>
          <a:miter lim="800000"/>
          <a:headEnd type="none" w="med" len="med"/>
          <a:tailEnd type="none" w="med" len="med"/>
        </a:ln>
        <a:effectLst/>
        <a:extLst>
          <a:ext uri="{909E8E84-426E-40DD-AFC4-6F175D3DCCD1}">
            <a14:hiddenFill xmlns:a14="http://schemas.microsoft.com/office/drawing/2010/main">
              <a:solidFill>
                <a:schemeClr val="accent1">
                  <a:alpha val="0"/>
                </a:schemeClr>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29</xdr:col>
      <xdr:colOff>0</xdr:colOff>
      <xdr:row>44</xdr:row>
      <xdr:rowOff>76200</xdr:rowOff>
    </xdr:from>
    <xdr:to>
      <xdr:col>31</xdr:col>
      <xdr:colOff>0</xdr:colOff>
      <xdr:row>44</xdr:row>
      <xdr:rowOff>76200</xdr:rowOff>
    </xdr:to>
    <xdr:sp macro="" textlink="">
      <xdr:nvSpPr>
        <xdr:cNvPr id="1261" name="Line 182">
          <a:extLst>
            <a:ext uri="{FF2B5EF4-FFF2-40B4-BE49-F238E27FC236}">
              <a16:creationId xmlns:a16="http://schemas.microsoft.com/office/drawing/2014/main" id="{150A9432-09F6-485F-9342-6A6D33A6EB24}"/>
            </a:ext>
          </a:extLst>
        </xdr:cNvPr>
        <xdr:cNvSpPr>
          <a:spLocks noChangeShapeType="1"/>
        </xdr:cNvSpPr>
      </xdr:nvSpPr>
      <xdr:spPr bwMode="auto">
        <a:xfrm>
          <a:off x="15459075" y="8458200"/>
          <a:ext cx="12192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0</xdr:colOff>
      <xdr:row>44</xdr:row>
      <xdr:rowOff>76200</xdr:rowOff>
    </xdr:from>
    <xdr:to>
      <xdr:col>29</xdr:col>
      <xdr:colOff>0</xdr:colOff>
      <xdr:row>48</xdr:row>
      <xdr:rowOff>76200</xdr:rowOff>
    </xdr:to>
    <xdr:sp macro="" textlink="">
      <xdr:nvSpPr>
        <xdr:cNvPr id="1262" name="Line 183">
          <a:extLst>
            <a:ext uri="{FF2B5EF4-FFF2-40B4-BE49-F238E27FC236}">
              <a16:creationId xmlns:a16="http://schemas.microsoft.com/office/drawing/2014/main" id="{FD8C28D9-14E8-4255-AFFF-CB98896F1EEE}"/>
            </a:ext>
          </a:extLst>
        </xdr:cNvPr>
        <xdr:cNvSpPr>
          <a:spLocks noChangeShapeType="1"/>
        </xdr:cNvSpPr>
      </xdr:nvSpPr>
      <xdr:spPr bwMode="auto">
        <a:xfrm flipV="1">
          <a:off x="15211425" y="8458200"/>
          <a:ext cx="247650" cy="7620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31</xdr:col>
      <xdr:colOff>0</xdr:colOff>
      <xdr:row>52</xdr:row>
      <xdr:rowOff>0</xdr:rowOff>
    </xdr:from>
    <xdr:to>
      <xdr:col>32</xdr:col>
      <xdr:colOff>0</xdr:colOff>
      <xdr:row>52</xdr:row>
      <xdr:rowOff>152400</xdr:rowOff>
    </xdr:to>
    <xdr:sp macro="" textlink="">
      <xdr:nvSpPr>
        <xdr:cNvPr id="1263" name="Triangle 1262">
          <a:extLst>
            <a:ext uri="{FF2B5EF4-FFF2-40B4-BE49-F238E27FC236}">
              <a16:creationId xmlns:a16="http://schemas.microsoft.com/office/drawing/2014/main" id="{322DFA05-C1F7-4011-B55B-A9AEEC721E55}"/>
            </a:ext>
          </a:extLst>
        </xdr:cNvPr>
        <xdr:cNvSpPr/>
      </xdr:nvSpPr>
      <xdr:spPr>
        <a:xfrm rot="16200000">
          <a:off x="16678275" y="9906000"/>
          <a:ext cx="152400" cy="152400"/>
        </a:xfrm>
        <a:prstGeom prst="triangle">
          <a:avLst/>
        </a:prstGeom>
        <a:noFill/>
        <a:ln w="12700" cap="flat" cmpd="sng" algn="ctr">
          <a:solidFill>
            <a:srgbClr xmlns:mc="http://schemas.openxmlformats.org/markup-compatibility/2006" xmlns:a14="http://schemas.microsoft.com/office/drawing/2010/main" val="000000" mc:Ignorable="a14" a14:legacySpreadsheetColorIndex="8"/>
          </a:solidFill>
          <a:prstDash val="solid"/>
          <a:miter lim="800000"/>
          <a:headEnd type="none" w="med" len="med"/>
          <a:tailEnd type="none" w="med" len="med"/>
        </a:ln>
        <a:effectLst/>
        <a:extLst>
          <a:ext uri="{909E8E84-426E-40DD-AFC4-6F175D3DCCD1}">
            <a14:hiddenFill xmlns:a14="http://schemas.microsoft.com/office/drawing/2010/main">
              <a:solidFill>
                <a:schemeClr val="accent1">
                  <a:alpha val="0"/>
                </a:schemeClr>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32</xdr:col>
      <xdr:colOff>0</xdr:colOff>
      <xdr:row>52</xdr:row>
      <xdr:rowOff>76200</xdr:rowOff>
    </xdr:from>
    <xdr:to>
      <xdr:col>35</xdr:col>
      <xdr:colOff>0</xdr:colOff>
      <xdr:row>52</xdr:row>
      <xdr:rowOff>76200</xdr:rowOff>
    </xdr:to>
    <xdr:sp macro="" textlink="">
      <xdr:nvSpPr>
        <xdr:cNvPr id="1264" name="Line 184">
          <a:extLst>
            <a:ext uri="{FF2B5EF4-FFF2-40B4-BE49-F238E27FC236}">
              <a16:creationId xmlns:a16="http://schemas.microsoft.com/office/drawing/2014/main" id="{A4C4DB28-233B-4D54-865F-00211701E90D}"/>
            </a:ext>
          </a:extLst>
        </xdr:cNvPr>
        <xdr:cNvSpPr>
          <a:spLocks noChangeShapeType="1"/>
        </xdr:cNvSpPr>
      </xdr:nvSpPr>
      <xdr:spPr bwMode="auto">
        <a:xfrm>
          <a:off x="16830675" y="9982200"/>
          <a:ext cx="14668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52</xdr:row>
      <xdr:rowOff>76200</xdr:rowOff>
    </xdr:from>
    <xdr:to>
      <xdr:col>31</xdr:col>
      <xdr:colOff>0</xdr:colOff>
      <xdr:row>52</xdr:row>
      <xdr:rowOff>76200</xdr:rowOff>
    </xdr:to>
    <xdr:sp macro="" textlink="">
      <xdr:nvSpPr>
        <xdr:cNvPr id="1265" name="Line 185">
          <a:extLst>
            <a:ext uri="{FF2B5EF4-FFF2-40B4-BE49-F238E27FC236}">
              <a16:creationId xmlns:a16="http://schemas.microsoft.com/office/drawing/2014/main" id="{C11748A1-E089-4C7D-945F-5E9841BF6EE5}"/>
            </a:ext>
          </a:extLst>
        </xdr:cNvPr>
        <xdr:cNvSpPr>
          <a:spLocks noChangeShapeType="1"/>
        </xdr:cNvSpPr>
      </xdr:nvSpPr>
      <xdr:spPr bwMode="auto">
        <a:xfrm>
          <a:off x="15459075" y="9982200"/>
          <a:ext cx="12192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0</xdr:colOff>
      <xdr:row>48</xdr:row>
      <xdr:rowOff>76200</xdr:rowOff>
    </xdr:from>
    <xdr:to>
      <xdr:col>29</xdr:col>
      <xdr:colOff>0</xdr:colOff>
      <xdr:row>52</xdr:row>
      <xdr:rowOff>76200</xdr:rowOff>
    </xdr:to>
    <xdr:sp macro="" textlink="">
      <xdr:nvSpPr>
        <xdr:cNvPr id="1266" name="Line 186">
          <a:extLst>
            <a:ext uri="{FF2B5EF4-FFF2-40B4-BE49-F238E27FC236}">
              <a16:creationId xmlns:a16="http://schemas.microsoft.com/office/drawing/2014/main" id="{F575FA7B-CC24-4D3E-B2DF-FAF67F96938A}"/>
            </a:ext>
          </a:extLst>
        </xdr:cNvPr>
        <xdr:cNvSpPr>
          <a:spLocks noChangeShapeType="1"/>
        </xdr:cNvSpPr>
      </xdr:nvSpPr>
      <xdr:spPr bwMode="auto">
        <a:xfrm>
          <a:off x="15211425" y="9220200"/>
          <a:ext cx="247650" cy="7620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35</xdr:col>
      <xdr:colOff>0</xdr:colOff>
      <xdr:row>42</xdr:row>
      <xdr:rowOff>0</xdr:rowOff>
    </xdr:from>
    <xdr:to>
      <xdr:col>36</xdr:col>
      <xdr:colOff>0</xdr:colOff>
      <xdr:row>42</xdr:row>
      <xdr:rowOff>152400</xdr:rowOff>
    </xdr:to>
    <xdr:sp macro="" textlink="">
      <xdr:nvSpPr>
        <xdr:cNvPr id="1267" name="Triangle 1266">
          <a:extLst>
            <a:ext uri="{FF2B5EF4-FFF2-40B4-BE49-F238E27FC236}">
              <a16:creationId xmlns:a16="http://schemas.microsoft.com/office/drawing/2014/main" id="{32AEDF67-7598-411A-8B7D-A71522A8B7E4}"/>
            </a:ext>
          </a:extLst>
        </xdr:cNvPr>
        <xdr:cNvSpPr/>
      </xdr:nvSpPr>
      <xdr:spPr>
        <a:xfrm rot="16200000">
          <a:off x="18297525" y="8001000"/>
          <a:ext cx="152400" cy="152400"/>
        </a:xfrm>
        <a:prstGeom prst="triangle">
          <a:avLst/>
        </a:prstGeom>
        <a:noFill/>
        <a:ln w="12700" cap="flat" cmpd="sng" algn="ctr">
          <a:solidFill>
            <a:srgbClr xmlns:mc="http://schemas.openxmlformats.org/markup-compatibility/2006" xmlns:a14="http://schemas.microsoft.com/office/drawing/2010/main" val="000000" mc:Ignorable="a14" a14:legacySpreadsheetColorIndex="8"/>
          </a:solidFill>
          <a:prstDash val="solid"/>
          <a:miter lim="800000"/>
          <a:headEnd type="none" w="med" len="med"/>
          <a:tailEnd type="none" w="med" len="med"/>
        </a:ln>
        <a:effectLst/>
        <a:extLst>
          <a:ext uri="{909E8E84-426E-40DD-AFC4-6F175D3DCCD1}">
            <a14:hiddenFill xmlns:a14="http://schemas.microsoft.com/office/drawing/2010/main">
              <a:solidFill>
                <a:schemeClr val="accent1">
                  <a:alpha val="0"/>
                </a:schemeClr>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33</xdr:col>
      <xdr:colOff>0</xdr:colOff>
      <xdr:row>42</xdr:row>
      <xdr:rowOff>76200</xdr:rowOff>
    </xdr:from>
    <xdr:to>
      <xdr:col>35</xdr:col>
      <xdr:colOff>0</xdr:colOff>
      <xdr:row>42</xdr:row>
      <xdr:rowOff>76200</xdr:rowOff>
    </xdr:to>
    <xdr:sp macro="" textlink="">
      <xdr:nvSpPr>
        <xdr:cNvPr id="1268" name="Line 187">
          <a:extLst>
            <a:ext uri="{FF2B5EF4-FFF2-40B4-BE49-F238E27FC236}">
              <a16:creationId xmlns:a16="http://schemas.microsoft.com/office/drawing/2014/main" id="{6E2733BF-56D7-44DD-8C72-92E4E285E0C5}"/>
            </a:ext>
          </a:extLst>
        </xdr:cNvPr>
        <xdr:cNvSpPr>
          <a:spLocks noChangeShapeType="1"/>
        </xdr:cNvSpPr>
      </xdr:nvSpPr>
      <xdr:spPr bwMode="auto">
        <a:xfrm>
          <a:off x="17078325" y="8077200"/>
          <a:ext cx="12192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0</xdr:colOff>
      <xdr:row>42</xdr:row>
      <xdr:rowOff>76200</xdr:rowOff>
    </xdr:from>
    <xdr:to>
      <xdr:col>33</xdr:col>
      <xdr:colOff>0</xdr:colOff>
      <xdr:row>44</xdr:row>
      <xdr:rowOff>76200</xdr:rowOff>
    </xdr:to>
    <xdr:sp macro="" textlink="">
      <xdr:nvSpPr>
        <xdr:cNvPr id="1269" name="Line 188">
          <a:extLst>
            <a:ext uri="{FF2B5EF4-FFF2-40B4-BE49-F238E27FC236}">
              <a16:creationId xmlns:a16="http://schemas.microsoft.com/office/drawing/2014/main" id="{B282212C-5F10-4045-9F6E-35A513AAD2FA}"/>
            </a:ext>
          </a:extLst>
        </xdr:cNvPr>
        <xdr:cNvSpPr>
          <a:spLocks noChangeShapeType="1"/>
        </xdr:cNvSpPr>
      </xdr:nvSpPr>
      <xdr:spPr bwMode="auto">
        <a:xfrm flipV="1">
          <a:off x="16830675" y="8077200"/>
          <a:ext cx="247650" cy="3810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35</xdr:col>
      <xdr:colOff>0</xdr:colOff>
      <xdr:row>47</xdr:row>
      <xdr:rowOff>0</xdr:rowOff>
    </xdr:from>
    <xdr:to>
      <xdr:col>36</xdr:col>
      <xdr:colOff>0</xdr:colOff>
      <xdr:row>47</xdr:row>
      <xdr:rowOff>152400</xdr:rowOff>
    </xdr:to>
    <xdr:sp macro="" textlink="">
      <xdr:nvSpPr>
        <xdr:cNvPr id="1270" name="Triangle 1269">
          <a:extLst>
            <a:ext uri="{FF2B5EF4-FFF2-40B4-BE49-F238E27FC236}">
              <a16:creationId xmlns:a16="http://schemas.microsoft.com/office/drawing/2014/main" id="{274405BF-F2DE-457B-9470-C2B8BD1BF654}"/>
            </a:ext>
          </a:extLst>
        </xdr:cNvPr>
        <xdr:cNvSpPr/>
      </xdr:nvSpPr>
      <xdr:spPr>
        <a:xfrm rot="16200000">
          <a:off x="18297525" y="8953500"/>
          <a:ext cx="152400" cy="152400"/>
        </a:xfrm>
        <a:prstGeom prst="triangle">
          <a:avLst/>
        </a:prstGeom>
        <a:noFill/>
        <a:ln w="12700" cap="flat" cmpd="sng" algn="ctr">
          <a:solidFill>
            <a:srgbClr xmlns:mc="http://schemas.openxmlformats.org/markup-compatibility/2006" xmlns:a14="http://schemas.microsoft.com/office/drawing/2010/main" val="000000" mc:Ignorable="a14" a14:legacySpreadsheetColorIndex="8"/>
          </a:solidFill>
          <a:prstDash val="solid"/>
          <a:miter lim="800000"/>
          <a:headEnd type="none" w="med" len="med"/>
          <a:tailEnd type="none" w="med" len="med"/>
        </a:ln>
        <a:effectLst/>
        <a:extLst>
          <a:ext uri="{909E8E84-426E-40DD-AFC4-6F175D3DCCD1}">
            <a14:hiddenFill xmlns:a14="http://schemas.microsoft.com/office/drawing/2010/main">
              <a:solidFill>
                <a:schemeClr val="accent1">
                  <a:alpha val="0"/>
                </a:schemeClr>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33</xdr:col>
      <xdr:colOff>0</xdr:colOff>
      <xdr:row>47</xdr:row>
      <xdr:rowOff>76200</xdr:rowOff>
    </xdr:from>
    <xdr:to>
      <xdr:col>35</xdr:col>
      <xdr:colOff>0</xdr:colOff>
      <xdr:row>47</xdr:row>
      <xdr:rowOff>76200</xdr:rowOff>
    </xdr:to>
    <xdr:sp macro="" textlink="">
      <xdr:nvSpPr>
        <xdr:cNvPr id="1271" name="Line 189">
          <a:extLst>
            <a:ext uri="{FF2B5EF4-FFF2-40B4-BE49-F238E27FC236}">
              <a16:creationId xmlns:a16="http://schemas.microsoft.com/office/drawing/2014/main" id="{C6E359D3-7D5F-41E5-80F9-DCB58F7AE711}"/>
            </a:ext>
          </a:extLst>
        </xdr:cNvPr>
        <xdr:cNvSpPr>
          <a:spLocks noChangeShapeType="1"/>
        </xdr:cNvSpPr>
      </xdr:nvSpPr>
      <xdr:spPr bwMode="auto">
        <a:xfrm>
          <a:off x="17078325" y="9029700"/>
          <a:ext cx="12192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0</xdr:colOff>
      <xdr:row>44</xdr:row>
      <xdr:rowOff>76200</xdr:rowOff>
    </xdr:from>
    <xdr:to>
      <xdr:col>33</xdr:col>
      <xdr:colOff>0</xdr:colOff>
      <xdr:row>47</xdr:row>
      <xdr:rowOff>76200</xdr:rowOff>
    </xdr:to>
    <xdr:sp macro="" textlink="">
      <xdr:nvSpPr>
        <xdr:cNvPr id="1272" name="Line 190">
          <a:extLst>
            <a:ext uri="{FF2B5EF4-FFF2-40B4-BE49-F238E27FC236}">
              <a16:creationId xmlns:a16="http://schemas.microsoft.com/office/drawing/2014/main" id="{9A2A44EC-05E6-4226-9FFC-975B4CB9EB4C}"/>
            </a:ext>
          </a:extLst>
        </xdr:cNvPr>
        <xdr:cNvSpPr>
          <a:spLocks noChangeShapeType="1"/>
        </xdr:cNvSpPr>
      </xdr:nvSpPr>
      <xdr:spPr bwMode="auto">
        <a:xfrm>
          <a:off x="16830675" y="8458200"/>
          <a:ext cx="247650" cy="5715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31</xdr:col>
      <xdr:colOff>0</xdr:colOff>
      <xdr:row>59</xdr:row>
      <xdr:rowOff>0</xdr:rowOff>
    </xdr:from>
    <xdr:to>
      <xdr:col>32</xdr:col>
      <xdr:colOff>0</xdr:colOff>
      <xdr:row>59</xdr:row>
      <xdr:rowOff>152400</xdr:rowOff>
    </xdr:to>
    <xdr:sp macro="" textlink="">
      <xdr:nvSpPr>
        <xdr:cNvPr id="1273" name="Circle 1272">
          <a:extLst>
            <a:ext uri="{FF2B5EF4-FFF2-40B4-BE49-F238E27FC236}">
              <a16:creationId xmlns:a16="http://schemas.microsoft.com/office/drawing/2014/main" id="{5BA3A8D4-3C27-4475-B3F4-7C03200EF438}"/>
            </a:ext>
          </a:extLst>
        </xdr:cNvPr>
        <xdr:cNvSpPr/>
      </xdr:nvSpPr>
      <xdr:spPr>
        <a:xfrm>
          <a:off x="16678275" y="11239500"/>
          <a:ext cx="152400" cy="152400"/>
        </a:xfrm>
        <a:prstGeom prst="ellipse">
          <a:avLst/>
        </a:prstGeom>
        <a:noFill/>
        <a:ln w="12700" cap="flat" cmpd="sng" algn="ctr">
          <a:solidFill>
            <a:srgbClr xmlns:mc="http://schemas.openxmlformats.org/markup-compatibility/2006" xmlns:a14="http://schemas.microsoft.com/office/drawing/2010/main" val="000000" mc:Ignorable="a14" a14:legacySpreadsheetColorIndex="8"/>
          </a:solidFill>
          <a:prstDash val="solid"/>
          <a:miter lim="800000"/>
          <a:headEnd type="none" w="med" len="med"/>
          <a:tailEnd type="none" w="med" len="med"/>
        </a:ln>
        <a:effectLst/>
        <a:extLst>
          <a:ext uri="{909E8E84-426E-40DD-AFC4-6F175D3DCCD1}">
            <a14:hiddenFill xmlns:a14="http://schemas.microsoft.com/office/drawing/2010/main">
              <a:solidFill>
                <a:schemeClr val="accent1">
                  <a:alpha val="0"/>
                </a:schemeClr>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29</xdr:col>
      <xdr:colOff>0</xdr:colOff>
      <xdr:row>59</xdr:row>
      <xdr:rowOff>76200</xdr:rowOff>
    </xdr:from>
    <xdr:to>
      <xdr:col>31</xdr:col>
      <xdr:colOff>0</xdr:colOff>
      <xdr:row>59</xdr:row>
      <xdr:rowOff>76200</xdr:rowOff>
    </xdr:to>
    <xdr:sp macro="" textlink="">
      <xdr:nvSpPr>
        <xdr:cNvPr id="1274" name="Line 191">
          <a:extLst>
            <a:ext uri="{FF2B5EF4-FFF2-40B4-BE49-F238E27FC236}">
              <a16:creationId xmlns:a16="http://schemas.microsoft.com/office/drawing/2014/main" id="{F31BC5D2-B017-4FBC-AD56-318EC8843CF0}"/>
            </a:ext>
          </a:extLst>
        </xdr:cNvPr>
        <xdr:cNvSpPr>
          <a:spLocks noChangeShapeType="1"/>
        </xdr:cNvSpPr>
      </xdr:nvSpPr>
      <xdr:spPr bwMode="auto">
        <a:xfrm>
          <a:off x="15459075" y="11315700"/>
          <a:ext cx="12192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0</xdr:colOff>
      <xdr:row>59</xdr:row>
      <xdr:rowOff>76200</xdr:rowOff>
    </xdr:from>
    <xdr:to>
      <xdr:col>29</xdr:col>
      <xdr:colOff>0</xdr:colOff>
      <xdr:row>63</xdr:row>
      <xdr:rowOff>76200</xdr:rowOff>
    </xdr:to>
    <xdr:sp macro="" textlink="">
      <xdr:nvSpPr>
        <xdr:cNvPr id="1275" name="Line 192">
          <a:extLst>
            <a:ext uri="{FF2B5EF4-FFF2-40B4-BE49-F238E27FC236}">
              <a16:creationId xmlns:a16="http://schemas.microsoft.com/office/drawing/2014/main" id="{6EFE7E6F-07C6-4A38-B639-F5AA37B05857}"/>
            </a:ext>
          </a:extLst>
        </xdr:cNvPr>
        <xdr:cNvSpPr>
          <a:spLocks noChangeShapeType="1"/>
        </xdr:cNvSpPr>
      </xdr:nvSpPr>
      <xdr:spPr bwMode="auto">
        <a:xfrm flipV="1">
          <a:off x="15211425" y="11315700"/>
          <a:ext cx="247650" cy="7620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31</xdr:col>
      <xdr:colOff>0</xdr:colOff>
      <xdr:row>67</xdr:row>
      <xdr:rowOff>0</xdr:rowOff>
    </xdr:from>
    <xdr:to>
      <xdr:col>32</xdr:col>
      <xdr:colOff>0</xdr:colOff>
      <xdr:row>67</xdr:row>
      <xdr:rowOff>152400</xdr:rowOff>
    </xdr:to>
    <xdr:sp macro="" textlink="">
      <xdr:nvSpPr>
        <xdr:cNvPr id="1276" name="Triangle 1275">
          <a:extLst>
            <a:ext uri="{FF2B5EF4-FFF2-40B4-BE49-F238E27FC236}">
              <a16:creationId xmlns:a16="http://schemas.microsoft.com/office/drawing/2014/main" id="{34440D18-FEF8-46F3-B86E-4114D7271690}"/>
            </a:ext>
          </a:extLst>
        </xdr:cNvPr>
        <xdr:cNvSpPr/>
      </xdr:nvSpPr>
      <xdr:spPr>
        <a:xfrm rot="16200000">
          <a:off x="16678275" y="12763500"/>
          <a:ext cx="152400" cy="152400"/>
        </a:xfrm>
        <a:prstGeom prst="triangle">
          <a:avLst/>
        </a:prstGeom>
        <a:noFill/>
        <a:ln w="12700" cap="flat" cmpd="sng" algn="ctr">
          <a:solidFill>
            <a:srgbClr xmlns:mc="http://schemas.openxmlformats.org/markup-compatibility/2006" xmlns:a14="http://schemas.microsoft.com/office/drawing/2010/main" val="000000" mc:Ignorable="a14" a14:legacySpreadsheetColorIndex="8"/>
          </a:solidFill>
          <a:prstDash val="solid"/>
          <a:miter lim="800000"/>
          <a:headEnd type="none" w="med" len="med"/>
          <a:tailEnd type="none" w="med" len="med"/>
        </a:ln>
        <a:effectLst/>
        <a:extLst>
          <a:ext uri="{909E8E84-426E-40DD-AFC4-6F175D3DCCD1}">
            <a14:hiddenFill xmlns:a14="http://schemas.microsoft.com/office/drawing/2010/main">
              <a:solidFill>
                <a:schemeClr val="accent1">
                  <a:alpha val="0"/>
                </a:schemeClr>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32</xdr:col>
      <xdr:colOff>0</xdr:colOff>
      <xdr:row>67</xdr:row>
      <xdr:rowOff>76200</xdr:rowOff>
    </xdr:from>
    <xdr:to>
      <xdr:col>35</xdr:col>
      <xdr:colOff>0</xdr:colOff>
      <xdr:row>67</xdr:row>
      <xdr:rowOff>76200</xdr:rowOff>
    </xdr:to>
    <xdr:sp macro="" textlink="">
      <xdr:nvSpPr>
        <xdr:cNvPr id="1277" name="Line 193">
          <a:extLst>
            <a:ext uri="{FF2B5EF4-FFF2-40B4-BE49-F238E27FC236}">
              <a16:creationId xmlns:a16="http://schemas.microsoft.com/office/drawing/2014/main" id="{4F52242F-715B-4235-9586-D8013AE83AC5}"/>
            </a:ext>
          </a:extLst>
        </xdr:cNvPr>
        <xdr:cNvSpPr>
          <a:spLocks noChangeShapeType="1"/>
        </xdr:cNvSpPr>
      </xdr:nvSpPr>
      <xdr:spPr bwMode="auto">
        <a:xfrm>
          <a:off x="16830675" y="12839700"/>
          <a:ext cx="14668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67</xdr:row>
      <xdr:rowOff>76200</xdr:rowOff>
    </xdr:from>
    <xdr:to>
      <xdr:col>31</xdr:col>
      <xdr:colOff>0</xdr:colOff>
      <xdr:row>67</xdr:row>
      <xdr:rowOff>76200</xdr:rowOff>
    </xdr:to>
    <xdr:sp macro="" textlink="">
      <xdr:nvSpPr>
        <xdr:cNvPr id="1278" name="Line 194">
          <a:extLst>
            <a:ext uri="{FF2B5EF4-FFF2-40B4-BE49-F238E27FC236}">
              <a16:creationId xmlns:a16="http://schemas.microsoft.com/office/drawing/2014/main" id="{62D7BDBC-1EDA-42EF-BEDB-FA591AC2B1C1}"/>
            </a:ext>
          </a:extLst>
        </xdr:cNvPr>
        <xdr:cNvSpPr>
          <a:spLocks noChangeShapeType="1"/>
        </xdr:cNvSpPr>
      </xdr:nvSpPr>
      <xdr:spPr bwMode="auto">
        <a:xfrm>
          <a:off x="15459075" y="12839700"/>
          <a:ext cx="12192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0</xdr:colOff>
      <xdr:row>63</xdr:row>
      <xdr:rowOff>76200</xdr:rowOff>
    </xdr:from>
    <xdr:to>
      <xdr:col>29</xdr:col>
      <xdr:colOff>0</xdr:colOff>
      <xdr:row>67</xdr:row>
      <xdr:rowOff>76200</xdr:rowOff>
    </xdr:to>
    <xdr:sp macro="" textlink="">
      <xdr:nvSpPr>
        <xdr:cNvPr id="1279" name="Line 195">
          <a:extLst>
            <a:ext uri="{FF2B5EF4-FFF2-40B4-BE49-F238E27FC236}">
              <a16:creationId xmlns:a16="http://schemas.microsoft.com/office/drawing/2014/main" id="{1D0EE10D-5E2F-41DB-8C47-E0B118D0FE39}"/>
            </a:ext>
          </a:extLst>
        </xdr:cNvPr>
        <xdr:cNvSpPr>
          <a:spLocks noChangeShapeType="1"/>
        </xdr:cNvSpPr>
      </xdr:nvSpPr>
      <xdr:spPr bwMode="auto">
        <a:xfrm>
          <a:off x="15211425" y="12077700"/>
          <a:ext cx="247650" cy="7620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35</xdr:col>
      <xdr:colOff>0</xdr:colOff>
      <xdr:row>57</xdr:row>
      <xdr:rowOff>0</xdr:rowOff>
    </xdr:from>
    <xdr:to>
      <xdr:col>36</xdr:col>
      <xdr:colOff>0</xdr:colOff>
      <xdr:row>57</xdr:row>
      <xdr:rowOff>152400</xdr:rowOff>
    </xdr:to>
    <xdr:sp macro="" textlink="">
      <xdr:nvSpPr>
        <xdr:cNvPr id="1280" name="Triangle 1279">
          <a:extLst>
            <a:ext uri="{FF2B5EF4-FFF2-40B4-BE49-F238E27FC236}">
              <a16:creationId xmlns:a16="http://schemas.microsoft.com/office/drawing/2014/main" id="{080B4162-29DC-4755-803A-3D597E02ED0A}"/>
            </a:ext>
          </a:extLst>
        </xdr:cNvPr>
        <xdr:cNvSpPr/>
      </xdr:nvSpPr>
      <xdr:spPr>
        <a:xfrm rot="16200000">
          <a:off x="18297525" y="10858500"/>
          <a:ext cx="152400" cy="152400"/>
        </a:xfrm>
        <a:prstGeom prst="triangle">
          <a:avLst/>
        </a:prstGeom>
        <a:noFill/>
        <a:ln w="12700" cap="flat" cmpd="sng" algn="ctr">
          <a:solidFill>
            <a:srgbClr xmlns:mc="http://schemas.openxmlformats.org/markup-compatibility/2006" xmlns:a14="http://schemas.microsoft.com/office/drawing/2010/main" val="000000" mc:Ignorable="a14" a14:legacySpreadsheetColorIndex="8"/>
          </a:solidFill>
          <a:prstDash val="solid"/>
          <a:miter lim="800000"/>
          <a:headEnd type="none" w="med" len="med"/>
          <a:tailEnd type="none" w="med" len="med"/>
        </a:ln>
        <a:effectLst/>
        <a:extLst>
          <a:ext uri="{909E8E84-426E-40DD-AFC4-6F175D3DCCD1}">
            <a14:hiddenFill xmlns:a14="http://schemas.microsoft.com/office/drawing/2010/main">
              <a:solidFill>
                <a:schemeClr val="accent1">
                  <a:alpha val="0"/>
                </a:schemeClr>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33</xdr:col>
      <xdr:colOff>0</xdr:colOff>
      <xdr:row>57</xdr:row>
      <xdr:rowOff>76200</xdr:rowOff>
    </xdr:from>
    <xdr:to>
      <xdr:col>35</xdr:col>
      <xdr:colOff>0</xdr:colOff>
      <xdr:row>57</xdr:row>
      <xdr:rowOff>76200</xdr:rowOff>
    </xdr:to>
    <xdr:sp macro="" textlink="">
      <xdr:nvSpPr>
        <xdr:cNvPr id="1281" name="Line 196">
          <a:extLst>
            <a:ext uri="{FF2B5EF4-FFF2-40B4-BE49-F238E27FC236}">
              <a16:creationId xmlns:a16="http://schemas.microsoft.com/office/drawing/2014/main" id="{AC2136AD-619F-4031-947B-AB27157A5D82}"/>
            </a:ext>
          </a:extLst>
        </xdr:cNvPr>
        <xdr:cNvSpPr>
          <a:spLocks noChangeShapeType="1"/>
        </xdr:cNvSpPr>
      </xdr:nvSpPr>
      <xdr:spPr bwMode="auto">
        <a:xfrm>
          <a:off x="17078325" y="10934700"/>
          <a:ext cx="12192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0</xdr:colOff>
      <xdr:row>57</xdr:row>
      <xdr:rowOff>76200</xdr:rowOff>
    </xdr:from>
    <xdr:to>
      <xdr:col>33</xdr:col>
      <xdr:colOff>0</xdr:colOff>
      <xdr:row>59</xdr:row>
      <xdr:rowOff>76200</xdr:rowOff>
    </xdr:to>
    <xdr:sp macro="" textlink="">
      <xdr:nvSpPr>
        <xdr:cNvPr id="1282" name="Line 197">
          <a:extLst>
            <a:ext uri="{FF2B5EF4-FFF2-40B4-BE49-F238E27FC236}">
              <a16:creationId xmlns:a16="http://schemas.microsoft.com/office/drawing/2014/main" id="{22243593-BB91-4D43-8630-1A3B61FCC59E}"/>
            </a:ext>
          </a:extLst>
        </xdr:cNvPr>
        <xdr:cNvSpPr>
          <a:spLocks noChangeShapeType="1"/>
        </xdr:cNvSpPr>
      </xdr:nvSpPr>
      <xdr:spPr bwMode="auto">
        <a:xfrm flipV="1">
          <a:off x="16830675" y="10934700"/>
          <a:ext cx="247650" cy="3810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35</xdr:col>
      <xdr:colOff>0</xdr:colOff>
      <xdr:row>62</xdr:row>
      <xdr:rowOff>0</xdr:rowOff>
    </xdr:from>
    <xdr:to>
      <xdr:col>36</xdr:col>
      <xdr:colOff>0</xdr:colOff>
      <xdr:row>62</xdr:row>
      <xdr:rowOff>152400</xdr:rowOff>
    </xdr:to>
    <xdr:sp macro="" textlink="">
      <xdr:nvSpPr>
        <xdr:cNvPr id="1283" name="Triangle 1282">
          <a:extLst>
            <a:ext uri="{FF2B5EF4-FFF2-40B4-BE49-F238E27FC236}">
              <a16:creationId xmlns:a16="http://schemas.microsoft.com/office/drawing/2014/main" id="{E30405CA-4821-46E1-930E-82F7CA6293B1}"/>
            </a:ext>
          </a:extLst>
        </xdr:cNvPr>
        <xdr:cNvSpPr/>
      </xdr:nvSpPr>
      <xdr:spPr>
        <a:xfrm rot="16200000">
          <a:off x="18297525" y="11811000"/>
          <a:ext cx="152400" cy="152400"/>
        </a:xfrm>
        <a:prstGeom prst="triangle">
          <a:avLst/>
        </a:prstGeom>
        <a:noFill/>
        <a:ln w="12700" cap="flat" cmpd="sng" algn="ctr">
          <a:solidFill>
            <a:srgbClr xmlns:mc="http://schemas.openxmlformats.org/markup-compatibility/2006" xmlns:a14="http://schemas.microsoft.com/office/drawing/2010/main" val="000000" mc:Ignorable="a14" a14:legacySpreadsheetColorIndex="8"/>
          </a:solidFill>
          <a:prstDash val="solid"/>
          <a:miter lim="800000"/>
          <a:headEnd type="none" w="med" len="med"/>
          <a:tailEnd type="none" w="med" len="med"/>
        </a:ln>
        <a:effectLst/>
        <a:extLst>
          <a:ext uri="{909E8E84-426E-40DD-AFC4-6F175D3DCCD1}">
            <a14:hiddenFill xmlns:a14="http://schemas.microsoft.com/office/drawing/2010/main">
              <a:solidFill>
                <a:schemeClr val="accent1">
                  <a:alpha val="0"/>
                </a:schemeClr>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33</xdr:col>
      <xdr:colOff>0</xdr:colOff>
      <xdr:row>62</xdr:row>
      <xdr:rowOff>76200</xdr:rowOff>
    </xdr:from>
    <xdr:to>
      <xdr:col>35</xdr:col>
      <xdr:colOff>0</xdr:colOff>
      <xdr:row>62</xdr:row>
      <xdr:rowOff>76200</xdr:rowOff>
    </xdr:to>
    <xdr:sp macro="" textlink="">
      <xdr:nvSpPr>
        <xdr:cNvPr id="1284" name="Line 198">
          <a:extLst>
            <a:ext uri="{FF2B5EF4-FFF2-40B4-BE49-F238E27FC236}">
              <a16:creationId xmlns:a16="http://schemas.microsoft.com/office/drawing/2014/main" id="{903DEC1C-0D55-48ED-85AF-D785A135F343}"/>
            </a:ext>
          </a:extLst>
        </xdr:cNvPr>
        <xdr:cNvSpPr>
          <a:spLocks noChangeShapeType="1"/>
        </xdr:cNvSpPr>
      </xdr:nvSpPr>
      <xdr:spPr bwMode="auto">
        <a:xfrm>
          <a:off x="17078325" y="11887200"/>
          <a:ext cx="12192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0</xdr:colOff>
      <xdr:row>59</xdr:row>
      <xdr:rowOff>76200</xdr:rowOff>
    </xdr:from>
    <xdr:to>
      <xdr:col>33</xdr:col>
      <xdr:colOff>0</xdr:colOff>
      <xdr:row>62</xdr:row>
      <xdr:rowOff>76200</xdr:rowOff>
    </xdr:to>
    <xdr:sp macro="" textlink="">
      <xdr:nvSpPr>
        <xdr:cNvPr id="1285" name="Line 199">
          <a:extLst>
            <a:ext uri="{FF2B5EF4-FFF2-40B4-BE49-F238E27FC236}">
              <a16:creationId xmlns:a16="http://schemas.microsoft.com/office/drawing/2014/main" id="{CE10EEA0-B929-47DB-88C4-55819C17AE1A}"/>
            </a:ext>
          </a:extLst>
        </xdr:cNvPr>
        <xdr:cNvSpPr>
          <a:spLocks noChangeShapeType="1"/>
        </xdr:cNvSpPr>
      </xdr:nvSpPr>
      <xdr:spPr bwMode="auto">
        <a:xfrm>
          <a:off x="16830675" y="11315700"/>
          <a:ext cx="247650" cy="5715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27</xdr:col>
      <xdr:colOff>0</xdr:colOff>
      <xdr:row>74</xdr:row>
      <xdr:rowOff>0</xdr:rowOff>
    </xdr:from>
    <xdr:to>
      <xdr:col>28</xdr:col>
      <xdr:colOff>0</xdr:colOff>
      <xdr:row>74</xdr:row>
      <xdr:rowOff>152400</xdr:rowOff>
    </xdr:to>
    <xdr:sp macro="" textlink="">
      <xdr:nvSpPr>
        <xdr:cNvPr id="1286" name="Circle 1285">
          <a:extLst>
            <a:ext uri="{FF2B5EF4-FFF2-40B4-BE49-F238E27FC236}">
              <a16:creationId xmlns:a16="http://schemas.microsoft.com/office/drawing/2014/main" id="{1C943708-E814-4D3B-8CC7-E505823D7885}"/>
            </a:ext>
          </a:extLst>
        </xdr:cNvPr>
        <xdr:cNvSpPr/>
      </xdr:nvSpPr>
      <xdr:spPr>
        <a:xfrm>
          <a:off x="15059025" y="14097000"/>
          <a:ext cx="152400" cy="152400"/>
        </a:xfrm>
        <a:prstGeom prst="ellipse">
          <a:avLst/>
        </a:prstGeom>
        <a:noFill/>
        <a:ln w="12700" cap="flat" cmpd="sng" algn="ctr">
          <a:solidFill>
            <a:srgbClr xmlns:mc="http://schemas.openxmlformats.org/markup-compatibility/2006" xmlns:a14="http://schemas.microsoft.com/office/drawing/2010/main" val="000000" mc:Ignorable="a14" a14:legacySpreadsheetColorIndex="8"/>
          </a:solidFill>
          <a:prstDash val="solid"/>
          <a:miter lim="800000"/>
          <a:headEnd type="none" w="med" len="med"/>
          <a:tailEnd type="none" w="med" len="med"/>
        </a:ln>
        <a:effectLst/>
        <a:extLst>
          <a:ext uri="{909E8E84-426E-40DD-AFC4-6F175D3DCCD1}">
            <a14:hiddenFill xmlns:a14="http://schemas.microsoft.com/office/drawing/2010/main">
              <a:solidFill>
                <a:schemeClr val="accent1">
                  <a:alpha val="0"/>
                </a:schemeClr>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25</xdr:col>
      <xdr:colOff>0</xdr:colOff>
      <xdr:row>74</xdr:row>
      <xdr:rowOff>76200</xdr:rowOff>
    </xdr:from>
    <xdr:to>
      <xdr:col>27</xdr:col>
      <xdr:colOff>0</xdr:colOff>
      <xdr:row>74</xdr:row>
      <xdr:rowOff>76200</xdr:rowOff>
    </xdr:to>
    <xdr:sp macro="" textlink="">
      <xdr:nvSpPr>
        <xdr:cNvPr id="1287" name="Line 200">
          <a:extLst>
            <a:ext uri="{FF2B5EF4-FFF2-40B4-BE49-F238E27FC236}">
              <a16:creationId xmlns:a16="http://schemas.microsoft.com/office/drawing/2014/main" id="{6B65D8FC-99B5-44D7-8DBD-5C02ACD8FA22}"/>
            </a:ext>
          </a:extLst>
        </xdr:cNvPr>
        <xdr:cNvSpPr>
          <a:spLocks noChangeShapeType="1"/>
        </xdr:cNvSpPr>
      </xdr:nvSpPr>
      <xdr:spPr bwMode="auto">
        <a:xfrm>
          <a:off x="13839825" y="14173200"/>
          <a:ext cx="12192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74</xdr:row>
      <xdr:rowOff>76200</xdr:rowOff>
    </xdr:from>
    <xdr:to>
      <xdr:col>25</xdr:col>
      <xdr:colOff>0</xdr:colOff>
      <xdr:row>78</xdr:row>
      <xdr:rowOff>76200</xdr:rowOff>
    </xdr:to>
    <xdr:sp macro="" textlink="">
      <xdr:nvSpPr>
        <xdr:cNvPr id="1288" name="Line 201">
          <a:extLst>
            <a:ext uri="{FF2B5EF4-FFF2-40B4-BE49-F238E27FC236}">
              <a16:creationId xmlns:a16="http://schemas.microsoft.com/office/drawing/2014/main" id="{D5254473-E551-4BFC-9FB3-4D69DE1E4D57}"/>
            </a:ext>
          </a:extLst>
        </xdr:cNvPr>
        <xdr:cNvSpPr>
          <a:spLocks noChangeShapeType="1"/>
        </xdr:cNvSpPr>
      </xdr:nvSpPr>
      <xdr:spPr bwMode="auto">
        <a:xfrm flipV="1">
          <a:off x="13592175" y="14173200"/>
          <a:ext cx="247650" cy="7620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27</xdr:col>
      <xdr:colOff>0</xdr:colOff>
      <xdr:row>82</xdr:row>
      <xdr:rowOff>0</xdr:rowOff>
    </xdr:from>
    <xdr:to>
      <xdr:col>28</xdr:col>
      <xdr:colOff>0</xdr:colOff>
      <xdr:row>82</xdr:row>
      <xdr:rowOff>152400</xdr:rowOff>
    </xdr:to>
    <xdr:sp macro="" textlink="">
      <xdr:nvSpPr>
        <xdr:cNvPr id="1289" name="Triangle 1288">
          <a:extLst>
            <a:ext uri="{FF2B5EF4-FFF2-40B4-BE49-F238E27FC236}">
              <a16:creationId xmlns:a16="http://schemas.microsoft.com/office/drawing/2014/main" id="{F56CBA8E-024D-4405-9C7F-318E8473EF1D}"/>
            </a:ext>
          </a:extLst>
        </xdr:cNvPr>
        <xdr:cNvSpPr/>
      </xdr:nvSpPr>
      <xdr:spPr>
        <a:xfrm rot="16200000">
          <a:off x="15059025" y="15621000"/>
          <a:ext cx="152400" cy="152400"/>
        </a:xfrm>
        <a:prstGeom prst="triangle">
          <a:avLst/>
        </a:prstGeom>
        <a:noFill/>
        <a:ln w="12700" cap="flat" cmpd="sng" algn="ctr">
          <a:solidFill>
            <a:srgbClr xmlns:mc="http://schemas.openxmlformats.org/markup-compatibility/2006" xmlns:a14="http://schemas.microsoft.com/office/drawing/2010/main" val="000000" mc:Ignorable="a14" a14:legacySpreadsheetColorIndex="8"/>
          </a:solidFill>
          <a:prstDash val="solid"/>
          <a:miter lim="800000"/>
          <a:headEnd type="none" w="med" len="med"/>
          <a:tailEnd type="none" w="med" len="med"/>
        </a:ln>
        <a:effectLst/>
        <a:extLst>
          <a:ext uri="{909E8E84-426E-40DD-AFC4-6F175D3DCCD1}">
            <a14:hiddenFill xmlns:a14="http://schemas.microsoft.com/office/drawing/2010/main">
              <a:solidFill>
                <a:schemeClr val="accent1">
                  <a:alpha val="0"/>
                </a:schemeClr>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28</xdr:col>
      <xdr:colOff>0</xdr:colOff>
      <xdr:row>82</xdr:row>
      <xdr:rowOff>76200</xdr:rowOff>
    </xdr:from>
    <xdr:to>
      <xdr:col>35</xdr:col>
      <xdr:colOff>0</xdr:colOff>
      <xdr:row>82</xdr:row>
      <xdr:rowOff>76200</xdr:rowOff>
    </xdr:to>
    <xdr:sp macro="" textlink="">
      <xdr:nvSpPr>
        <xdr:cNvPr id="1290" name="Line 202">
          <a:extLst>
            <a:ext uri="{FF2B5EF4-FFF2-40B4-BE49-F238E27FC236}">
              <a16:creationId xmlns:a16="http://schemas.microsoft.com/office/drawing/2014/main" id="{9CD9869C-11B1-42E1-A107-D431AE536833}"/>
            </a:ext>
          </a:extLst>
        </xdr:cNvPr>
        <xdr:cNvSpPr>
          <a:spLocks noChangeShapeType="1"/>
        </xdr:cNvSpPr>
      </xdr:nvSpPr>
      <xdr:spPr bwMode="auto">
        <a:xfrm>
          <a:off x="15211425" y="15697200"/>
          <a:ext cx="30861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0</xdr:colOff>
      <xdr:row>82</xdr:row>
      <xdr:rowOff>76200</xdr:rowOff>
    </xdr:from>
    <xdr:to>
      <xdr:col>27</xdr:col>
      <xdr:colOff>0</xdr:colOff>
      <xdr:row>82</xdr:row>
      <xdr:rowOff>76200</xdr:rowOff>
    </xdr:to>
    <xdr:sp macro="" textlink="">
      <xdr:nvSpPr>
        <xdr:cNvPr id="1291" name="Line 203">
          <a:extLst>
            <a:ext uri="{FF2B5EF4-FFF2-40B4-BE49-F238E27FC236}">
              <a16:creationId xmlns:a16="http://schemas.microsoft.com/office/drawing/2014/main" id="{6919BC08-C68F-4F52-B50D-BDD12FC90CF3}"/>
            </a:ext>
          </a:extLst>
        </xdr:cNvPr>
        <xdr:cNvSpPr>
          <a:spLocks noChangeShapeType="1"/>
        </xdr:cNvSpPr>
      </xdr:nvSpPr>
      <xdr:spPr bwMode="auto">
        <a:xfrm>
          <a:off x="13839825" y="15697200"/>
          <a:ext cx="12192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78</xdr:row>
      <xdr:rowOff>76200</xdr:rowOff>
    </xdr:from>
    <xdr:to>
      <xdr:col>25</xdr:col>
      <xdr:colOff>0</xdr:colOff>
      <xdr:row>82</xdr:row>
      <xdr:rowOff>76200</xdr:rowOff>
    </xdr:to>
    <xdr:sp macro="" textlink="">
      <xdr:nvSpPr>
        <xdr:cNvPr id="1292" name="Line 204">
          <a:extLst>
            <a:ext uri="{FF2B5EF4-FFF2-40B4-BE49-F238E27FC236}">
              <a16:creationId xmlns:a16="http://schemas.microsoft.com/office/drawing/2014/main" id="{1D9B81CE-E077-4064-B971-FE4662306CD6}"/>
            </a:ext>
          </a:extLst>
        </xdr:cNvPr>
        <xdr:cNvSpPr>
          <a:spLocks noChangeShapeType="1"/>
        </xdr:cNvSpPr>
      </xdr:nvSpPr>
      <xdr:spPr bwMode="auto">
        <a:xfrm>
          <a:off x="13592175" y="14935200"/>
          <a:ext cx="247650" cy="7620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31</xdr:col>
      <xdr:colOff>0</xdr:colOff>
      <xdr:row>72</xdr:row>
      <xdr:rowOff>0</xdr:rowOff>
    </xdr:from>
    <xdr:to>
      <xdr:col>32</xdr:col>
      <xdr:colOff>0</xdr:colOff>
      <xdr:row>72</xdr:row>
      <xdr:rowOff>152400</xdr:rowOff>
    </xdr:to>
    <xdr:sp macro="" textlink="">
      <xdr:nvSpPr>
        <xdr:cNvPr id="1293" name="Triangle 1292">
          <a:extLst>
            <a:ext uri="{FF2B5EF4-FFF2-40B4-BE49-F238E27FC236}">
              <a16:creationId xmlns:a16="http://schemas.microsoft.com/office/drawing/2014/main" id="{EE945874-3673-4E98-A07F-33E90A07EC27}"/>
            </a:ext>
          </a:extLst>
        </xdr:cNvPr>
        <xdr:cNvSpPr/>
      </xdr:nvSpPr>
      <xdr:spPr>
        <a:xfrm rot="16200000">
          <a:off x="16678275" y="13716000"/>
          <a:ext cx="152400" cy="152400"/>
        </a:xfrm>
        <a:prstGeom prst="triangle">
          <a:avLst/>
        </a:prstGeom>
        <a:noFill/>
        <a:ln w="12700" cap="flat" cmpd="sng" algn="ctr">
          <a:solidFill>
            <a:srgbClr xmlns:mc="http://schemas.openxmlformats.org/markup-compatibility/2006" xmlns:a14="http://schemas.microsoft.com/office/drawing/2010/main" val="000000" mc:Ignorable="a14" a14:legacySpreadsheetColorIndex="8"/>
          </a:solidFill>
          <a:prstDash val="solid"/>
          <a:miter lim="800000"/>
          <a:headEnd type="none" w="med" len="med"/>
          <a:tailEnd type="none" w="med" len="med"/>
        </a:ln>
        <a:effectLst/>
        <a:extLst>
          <a:ext uri="{909E8E84-426E-40DD-AFC4-6F175D3DCCD1}">
            <a14:hiddenFill xmlns:a14="http://schemas.microsoft.com/office/drawing/2010/main">
              <a:solidFill>
                <a:schemeClr val="accent1">
                  <a:alpha val="0"/>
                </a:schemeClr>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32</xdr:col>
      <xdr:colOff>0</xdr:colOff>
      <xdr:row>72</xdr:row>
      <xdr:rowOff>76200</xdr:rowOff>
    </xdr:from>
    <xdr:to>
      <xdr:col>35</xdr:col>
      <xdr:colOff>0</xdr:colOff>
      <xdr:row>72</xdr:row>
      <xdr:rowOff>76200</xdr:rowOff>
    </xdr:to>
    <xdr:sp macro="" textlink="">
      <xdr:nvSpPr>
        <xdr:cNvPr id="1294" name="Line 205">
          <a:extLst>
            <a:ext uri="{FF2B5EF4-FFF2-40B4-BE49-F238E27FC236}">
              <a16:creationId xmlns:a16="http://schemas.microsoft.com/office/drawing/2014/main" id="{C40BE4C0-AFA9-4F6B-8D7D-0E0B40FDE876}"/>
            </a:ext>
          </a:extLst>
        </xdr:cNvPr>
        <xdr:cNvSpPr>
          <a:spLocks noChangeShapeType="1"/>
        </xdr:cNvSpPr>
      </xdr:nvSpPr>
      <xdr:spPr bwMode="auto">
        <a:xfrm>
          <a:off x="16830675" y="13792200"/>
          <a:ext cx="14668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72</xdr:row>
      <xdr:rowOff>76200</xdr:rowOff>
    </xdr:from>
    <xdr:to>
      <xdr:col>31</xdr:col>
      <xdr:colOff>0</xdr:colOff>
      <xdr:row>72</xdr:row>
      <xdr:rowOff>76200</xdr:rowOff>
    </xdr:to>
    <xdr:sp macro="" textlink="">
      <xdr:nvSpPr>
        <xdr:cNvPr id="1295" name="Line 206">
          <a:extLst>
            <a:ext uri="{FF2B5EF4-FFF2-40B4-BE49-F238E27FC236}">
              <a16:creationId xmlns:a16="http://schemas.microsoft.com/office/drawing/2014/main" id="{0D94162C-FE57-4BAA-9D9E-D8A18E3620D9}"/>
            </a:ext>
          </a:extLst>
        </xdr:cNvPr>
        <xdr:cNvSpPr>
          <a:spLocks noChangeShapeType="1"/>
        </xdr:cNvSpPr>
      </xdr:nvSpPr>
      <xdr:spPr bwMode="auto">
        <a:xfrm>
          <a:off x="15459075" y="13792200"/>
          <a:ext cx="12192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0</xdr:colOff>
      <xdr:row>72</xdr:row>
      <xdr:rowOff>76200</xdr:rowOff>
    </xdr:from>
    <xdr:to>
      <xdr:col>29</xdr:col>
      <xdr:colOff>0</xdr:colOff>
      <xdr:row>74</xdr:row>
      <xdr:rowOff>76200</xdr:rowOff>
    </xdr:to>
    <xdr:sp macro="" textlink="">
      <xdr:nvSpPr>
        <xdr:cNvPr id="1296" name="Line 207">
          <a:extLst>
            <a:ext uri="{FF2B5EF4-FFF2-40B4-BE49-F238E27FC236}">
              <a16:creationId xmlns:a16="http://schemas.microsoft.com/office/drawing/2014/main" id="{EC5C43F0-29FF-4B83-A2B9-B39A5DE2C92B}"/>
            </a:ext>
          </a:extLst>
        </xdr:cNvPr>
        <xdr:cNvSpPr>
          <a:spLocks noChangeShapeType="1"/>
        </xdr:cNvSpPr>
      </xdr:nvSpPr>
      <xdr:spPr bwMode="auto">
        <a:xfrm flipV="1">
          <a:off x="15211425" y="13792200"/>
          <a:ext cx="247650" cy="3810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31</xdr:col>
      <xdr:colOff>0</xdr:colOff>
      <xdr:row>77</xdr:row>
      <xdr:rowOff>0</xdr:rowOff>
    </xdr:from>
    <xdr:to>
      <xdr:col>32</xdr:col>
      <xdr:colOff>0</xdr:colOff>
      <xdr:row>77</xdr:row>
      <xdr:rowOff>152400</xdr:rowOff>
    </xdr:to>
    <xdr:sp macro="" textlink="">
      <xdr:nvSpPr>
        <xdr:cNvPr id="1297" name="Triangle 1296">
          <a:extLst>
            <a:ext uri="{FF2B5EF4-FFF2-40B4-BE49-F238E27FC236}">
              <a16:creationId xmlns:a16="http://schemas.microsoft.com/office/drawing/2014/main" id="{D8A74AE7-6354-4E62-AC41-B398371CAD7D}"/>
            </a:ext>
          </a:extLst>
        </xdr:cNvPr>
        <xdr:cNvSpPr/>
      </xdr:nvSpPr>
      <xdr:spPr>
        <a:xfrm rot="16200000">
          <a:off x="16678275" y="14668500"/>
          <a:ext cx="152400" cy="152400"/>
        </a:xfrm>
        <a:prstGeom prst="triangle">
          <a:avLst/>
        </a:prstGeom>
        <a:noFill/>
        <a:ln w="12700" cap="flat" cmpd="sng" algn="ctr">
          <a:solidFill>
            <a:srgbClr xmlns:mc="http://schemas.openxmlformats.org/markup-compatibility/2006" xmlns:a14="http://schemas.microsoft.com/office/drawing/2010/main" val="000000" mc:Ignorable="a14" a14:legacySpreadsheetColorIndex="8"/>
          </a:solidFill>
          <a:prstDash val="solid"/>
          <a:miter lim="800000"/>
          <a:headEnd type="none" w="med" len="med"/>
          <a:tailEnd type="none" w="med" len="med"/>
        </a:ln>
        <a:effectLst/>
        <a:extLst>
          <a:ext uri="{909E8E84-426E-40DD-AFC4-6F175D3DCCD1}">
            <a14:hiddenFill xmlns:a14="http://schemas.microsoft.com/office/drawing/2010/main">
              <a:solidFill>
                <a:schemeClr val="accent1">
                  <a:alpha val="0"/>
                </a:schemeClr>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32</xdr:col>
      <xdr:colOff>0</xdr:colOff>
      <xdr:row>77</xdr:row>
      <xdr:rowOff>76200</xdr:rowOff>
    </xdr:from>
    <xdr:to>
      <xdr:col>35</xdr:col>
      <xdr:colOff>0</xdr:colOff>
      <xdr:row>77</xdr:row>
      <xdr:rowOff>76200</xdr:rowOff>
    </xdr:to>
    <xdr:sp macro="" textlink="">
      <xdr:nvSpPr>
        <xdr:cNvPr id="1298" name="Line 208">
          <a:extLst>
            <a:ext uri="{FF2B5EF4-FFF2-40B4-BE49-F238E27FC236}">
              <a16:creationId xmlns:a16="http://schemas.microsoft.com/office/drawing/2014/main" id="{18E7AB5C-E84A-4E5A-AE8B-101906B0A0E1}"/>
            </a:ext>
          </a:extLst>
        </xdr:cNvPr>
        <xdr:cNvSpPr>
          <a:spLocks noChangeShapeType="1"/>
        </xdr:cNvSpPr>
      </xdr:nvSpPr>
      <xdr:spPr bwMode="auto">
        <a:xfrm>
          <a:off x="16830675" y="14744700"/>
          <a:ext cx="14668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77</xdr:row>
      <xdr:rowOff>76200</xdr:rowOff>
    </xdr:from>
    <xdr:to>
      <xdr:col>31</xdr:col>
      <xdr:colOff>0</xdr:colOff>
      <xdr:row>77</xdr:row>
      <xdr:rowOff>76200</xdr:rowOff>
    </xdr:to>
    <xdr:sp macro="" textlink="">
      <xdr:nvSpPr>
        <xdr:cNvPr id="1299" name="Line 209">
          <a:extLst>
            <a:ext uri="{FF2B5EF4-FFF2-40B4-BE49-F238E27FC236}">
              <a16:creationId xmlns:a16="http://schemas.microsoft.com/office/drawing/2014/main" id="{CEE70A23-372D-4A8F-8714-E517762FBA93}"/>
            </a:ext>
          </a:extLst>
        </xdr:cNvPr>
        <xdr:cNvSpPr>
          <a:spLocks noChangeShapeType="1"/>
        </xdr:cNvSpPr>
      </xdr:nvSpPr>
      <xdr:spPr bwMode="auto">
        <a:xfrm>
          <a:off x="15459075" y="14744700"/>
          <a:ext cx="12192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0</xdr:colOff>
      <xdr:row>74</xdr:row>
      <xdr:rowOff>76200</xdr:rowOff>
    </xdr:from>
    <xdr:to>
      <xdr:col>29</xdr:col>
      <xdr:colOff>0</xdr:colOff>
      <xdr:row>77</xdr:row>
      <xdr:rowOff>76200</xdr:rowOff>
    </xdr:to>
    <xdr:sp macro="" textlink="">
      <xdr:nvSpPr>
        <xdr:cNvPr id="1300" name="Line 210">
          <a:extLst>
            <a:ext uri="{FF2B5EF4-FFF2-40B4-BE49-F238E27FC236}">
              <a16:creationId xmlns:a16="http://schemas.microsoft.com/office/drawing/2014/main" id="{F3DD62D8-5927-4D60-BA12-C885106B7E40}"/>
            </a:ext>
          </a:extLst>
        </xdr:cNvPr>
        <xdr:cNvSpPr>
          <a:spLocks noChangeShapeType="1"/>
        </xdr:cNvSpPr>
      </xdr:nvSpPr>
      <xdr:spPr bwMode="auto">
        <a:xfrm>
          <a:off x="15211425" y="14173200"/>
          <a:ext cx="247650" cy="5715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0</xdr:colOff>
      <xdr:row>51</xdr:row>
      <xdr:rowOff>0</xdr:rowOff>
    </xdr:from>
    <xdr:to>
      <xdr:col>20</xdr:col>
      <xdr:colOff>0</xdr:colOff>
      <xdr:row>51</xdr:row>
      <xdr:rowOff>152400</xdr:rowOff>
    </xdr:to>
    <xdr:sp macro="" textlink="">
      <xdr:nvSpPr>
        <xdr:cNvPr id="1301" name="Square 1300">
          <a:extLst>
            <a:ext uri="{FF2B5EF4-FFF2-40B4-BE49-F238E27FC236}">
              <a16:creationId xmlns:a16="http://schemas.microsoft.com/office/drawing/2014/main" id="{E0AB2308-5AD7-400C-9BD1-60B9C729D826}"/>
            </a:ext>
          </a:extLst>
        </xdr:cNvPr>
        <xdr:cNvSpPr/>
      </xdr:nvSpPr>
      <xdr:spPr>
        <a:xfrm>
          <a:off x="11820525" y="9715500"/>
          <a:ext cx="152400" cy="152400"/>
        </a:xfrm>
        <a:prstGeom prst="rect">
          <a:avLst/>
        </a:prstGeom>
        <a:noFill/>
        <a:ln w="12700" cap="flat" cmpd="sng" algn="ctr">
          <a:solidFill>
            <a:srgbClr xmlns:mc="http://schemas.openxmlformats.org/markup-compatibility/2006" xmlns:a14="http://schemas.microsoft.com/office/drawing/2010/main" val="000000" mc:Ignorable="a14" a14:legacySpreadsheetColorIndex="8"/>
          </a:solidFill>
          <a:prstDash val="solid"/>
          <a:miter lim="800000"/>
          <a:headEnd type="none" w="med" len="med"/>
          <a:tailEnd type="none" w="med" len="med"/>
        </a:ln>
        <a:effectLst/>
        <a:extLst>
          <a:ext uri="{909E8E84-426E-40DD-AFC4-6F175D3DCCD1}">
            <a14:hiddenFill xmlns:a14="http://schemas.microsoft.com/office/drawing/2010/main">
              <a:solidFill>
                <a:schemeClr val="accent1">
                  <a:alpha val="0"/>
                </a:schemeClr>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18</xdr:col>
      <xdr:colOff>0</xdr:colOff>
      <xdr:row>51</xdr:row>
      <xdr:rowOff>76200</xdr:rowOff>
    </xdr:from>
    <xdr:to>
      <xdr:col>19</xdr:col>
      <xdr:colOff>0</xdr:colOff>
      <xdr:row>51</xdr:row>
      <xdr:rowOff>76200</xdr:rowOff>
    </xdr:to>
    <xdr:sp macro="" textlink="">
      <xdr:nvSpPr>
        <xdr:cNvPr id="1302" name="Line 211">
          <a:extLst>
            <a:ext uri="{FF2B5EF4-FFF2-40B4-BE49-F238E27FC236}">
              <a16:creationId xmlns:a16="http://schemas.microsoft.com/office/drawing/2014/main" id="{A4604C44-CE10-4C9A-B3BD-5CF9F695CE0D}"/>
            </a:ext>
          </a:extLst>
        </xdr:cNvPr>
        <xdr:cNvSpPr>
          <a:spLocks noChangeShapeType="1"/>
        </xdr:cNvSpPr>
      </xdr:nvSpPr>
      <xdr:spPr bwMode="auto">
        <a:xfrm>
          <a:off x="11210925" y="9791700"/>
          <a:ext cx="6096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638175</xdr:colOff>
      <xdr:row>26</xdr:row>
      <xdr:rowOff>95250</xdr:rowOff>
    </xdr:from>
    <xdr:to>
      <xdr:col>8</xdr:col>
      <xdr:colOff>371475</xdr:colOff>
      <xdr:row>44</xdr:row>
      <xdr:rowOff>9525</xdr:rowOff>
    </xdr:to>
    <xdr:graphicFrame macro="">
      <xdr:nvGraphicFramePr>
        <xdr:cNvPr id="2" name="Chart 1">
          <a:extLst>
            <a:ext uri="{FF2B5EF4-FFF2-40B4-BE49-F238E27FC236}">
              <a16:creationId xmlns:a16="http://schemas.microsoft.com/office/drawing/2014/main" id="{453A54BC-B267-4534-9789-20F4576446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Solucio&#769;n%201p-I-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nriqueleon/Library/Mail%20Downloads/Met-II-2009-Desc+Holt-I%20Parcial-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rbol"/>
      <sheetName val="Pronóstico"/>
      <sheetName val="Inventario probabilístico"/>
      <sheetName val="Inventario determinístico"/>
    </sheetNames>
    <sheetDataSet>
      <sheetData sheetId="0">
        <row r="38">
          <cell r="Q38">
            <v>0.2</v>
          </cell>
        </row>
        <row r="39">
          <cell r="Q39" t="str">
            <v>Éxito</v>
          </cell>
        </row>
        <row r="40">
          <cell r="X40">
            <v>10000000</v>
          </cell>
        </row>
        <row r="41">
          <cell r="Q41">
            <v>10000000</v>
          </cell>
          <cell r="R41">
            <v>10000000</v>
          </cell>
        </row>
        <row r="43">
          <cell r="Q43">
            <v>0.3</v>
          </cell>
        </row>
        <row r="44">
          <cell r="M44" t="str">
            <v>Publicar</v>
          </cell>
          <cell r="Q44" t="str">
            <v>Moderado</v>
          </cell>
        </row>
        <row r="45">
          <cell r="X45">
            <v>5000000</v>
          </cell>
        </row>
        <row r="46">
          <cell r="M46">
            <v>0</v>
          </cell>
          <cell r="N46">
            <v>-2500000</v>
          </cell>
          <cell r="Q46">
            <v>5000000</v>
          </cell>
          <cell r="R46">
            <v>5000000</v>
          </cell>
        </row>
        <row r="48">
          <cell r="Q48">
            <v>0.5</v>
          </cell>
        </row>
        <row r="49">
          <cell r="I49" t="str">
            <v>Sin Revisores</v>
          </cell>
          <cell r="Q49" t="str">
            <v>Pobre</v>
          </cell>
        </row>
        <row r="50">
          <cell r="K50">
            <v>2</v>
          </cell>
          <cell r="X50">
            <v>-12000000</v>
          </cell>
        </row>
        <row r="51">
          <cell r="I51">
            <v>0</v>
          </cell>
          <cell r="J51">
            <v>200000</v>
          </cell>
          <cell r="Q51">
            <v>-12000000</v>
          </cell>
          <cell r="R51">
            <v>-12000000</v>
          </cell>
        </row>
        <row r="54">
          <cell r="M54" t="str">
            <v>No publicar</v>
          </cell>
        </row>
        <row r="55">
          <cell r="X55">
            <v>200000</v>
          </cell>
        </row>
        <row r="56">
          <cell r="M56">
            <v>200000</v>
          </cell>
          <cell r="N56">
            <v>200000</v>
          </cell>
        </row>
        <row r="58">
          <cell r="U58">
            <v>0.76576576576576583</v>
          </cell>
        </row>
        <row r="59">
          <cell r="U59" t="str">
            <v>Éxito</v>
          </cell>
        </row>
        <row r="60">
          <cell r="X60">
            <v>9000000</v>
          </cell>
        </row>
        <row r="61">
          <cell r="U61">
            <v>10000000</v>
          </cell>
          <cell r="V61">
            <v>9000000</v>
          </cell>
        </row>
        <row r="63">
          <cell r="U63">
            <v>0.12162162162162161</v>
          </cell>
        </row>
        <row r="64">
          <cell r="Q64" t="str">
            <v>Publicar</v>
          </cell>
          <cell r="U64" t="str">
            <v>Moderado</v>
          </cell>
        </row>
        <row r="65">
          <cell r="X65">
            <v>4000000</v>
          </cell>
        </row>
        <row r="66">
          <cell r="Q66">
            <v>0</v>
          </cell>
          <cell r="R66">
            <v>5914414.4144144142</v>
          </cell>
          <cell r="U66">
            <v>5000000</v>
          </cell>
          <cell r="V66">
            <v>4000000</v>
          </cell>
        </row>
        <row r="68">
          <cell r="M68">
            <v>0.222</v>
          </cell>
          <cell r="U68">
            <v>0.11261261261261261</v>
          </cell>
        </row>
        <row r="69">
          <cell r="M69" t="str">
            <v>Muy Buena</v>
          </cell>
          <cell r="U69" t="str">
            <v>Pobre</v>
          </cell>
        </row>
        <row r="70">
          <cell r="G70">
            <v>2</v>
          </cell>
          <cell r="O70">
            <v>1</v>
          </cell>
          <cell r="X70">
            <v>-13000000</v>
          </cell>
        </row>
        <row r="71">
          <cell r="F71">
            <v>1006399.9999999998</v>
          </cell>
          <cell r="M71">
            <v>0</v>
          </cell>
          <cell r="N71">
            <v>5914414.4144144142</v>
          </cell>
          <cell r="U71">
            <v>-12000000</v>
          </cell>
          <cell r="V71">
            <v>-13000000</v>
          </cell>
        </row>
        <row r="74">
          <cell r="Q74" t="str">
            <v>No publicar</v>
          </cell>
        </row>
        <row r="75">
          <cell r="X75">
            <v>-800000</v>
          </cell>
        </row>
        <row r="76">
          <cell r="Q76">
            <v>200000</v>
          </cell>
          <cell r="R76">
            <v>-800000</v>
          </cell>
        </row>
        <row r="78">
          <cell r="U78">
            <v>8.0862533692722366E-2</v>
          </cell>
        </row>
        <row r="79">
          <cell r="U79" t="str">
            <v>Éxito</v>
          </cell>
        </row>
        <row r="80">
          <cell r="X80">
            <v>9000000</v>
          </cell>
        </row>
        <row r="81">
          <cell r="U81">
            <v>10000000</v>
          </cell>
          <cell r="V81">
            <v>9000000</v>
          </cell>
        </row>
        <row r="83">
          <cell r="U83">
            <v>0.66307277628032335</v>
          </cell>
        </row>
        <row r="84">
          <cell r="Q84" t="str">
            <v>Publicar</v>
          </cell>
          <cell r="U84" t="str">
            <v>Moderado</v>
          </cell>
        </row>
        <row r="85">
          <cell r="X85">
            <v>4000000</v>
          </cell>
        </row>
        <row r="86">
          <cell r="Q86">
            <v>0</v>
          </cell>
          <cell r="R86">
            <v>51212.938005390111</v>
          </cell>
          <cell r="U86">
            <v>5000000</v>
          </cell>
          <cell r="V86">
            <v>4000000</v>
          </cell>
        </row>
        <row r="88">
          <cell r="M88">
            <v>0.371</v>
          </cell>
          <cell r="U88">
            <v>0.2560646900269542</v>
          </cell>
        </row>
        <row r="89">
          <cell r="I89" t="str">
            <v>Con Revisores</v>
          </cell>
          <cell r="M89" t="str">
            <v>Aceptable</v>
          </cell>
          <cell r="U89" t="str">
            <v>Pobre</v>
          </cell>
        </row>
        <row r="90">
          <cell r="O90">
            <v>1</v>
          </cell>
          <cell r="X90">
            <v>-13000000</v>
          </cell>
        </row>
        <row r="91">
          <cell r="I91">
            <v>-1000000</v>
          </cell>
          <cell r="J91">
            <v>1006399.9999999998</v>
          </cell>
          <cell r="M91">
            <v>0</v>
          </cell>
          <cell r="N91">
            <v>51212.938005390111</v>
          </cell>
          <cell r="U91">
            <v>-12000000</v>
          </cell>
          <cell r="V91">
            <v>-13000000</v>
          </cell>
        </row>
        <row r="94">
          <cell r="Q94" t="str">
            <v>No publicar</v>
          </cell>
        </row>
        <row r="95">
          <cell r="X95">
            <v>-800000</v>
          </cell>
        </row>
        <row r="96">
          <cell r="Q96">
            <v>200000</v>
          </cell>
          <cell r="R96">
            <v>-800000</v>
          </cell>
        </row>
        <row r="98">
          <cell r="U98">
            <v>0</v>
          </cell>
        </row>
        <row r="99">
          <cell r="U99" t="str">
            <v>Éxito</v>
          </cell>
        </row>
        <row r="100">
          <cell r="X100">
            <v>9000000</v>
          </cell>
        </row>
        <row r="101">
          <cell r="U101">
            <v>10000000</v>
          </cell>
          <cell r="V101">
            <v>9000000</v>
          </cell>
        </row>
        <row r="103">
          <cell r="U103">
            <v>6.6339066339066333E-2</v>
          </cell>
        </row>
        <row r="104">
          <cell r="Q104" t="str">
            <v>Publicar</v>
          </cell>
          <cell r="U104" t="str">
            <v>Moderado</v>
          </cell>
        </row>
        <row r="105">
          <cell r="X105">
            <v>4000000</v>
          </cell>
        </row>
        <row r="106">
          <cell r="Q106">
            <v>0</v>
          </cell>
          <cell r="R106">
            <v>-11872235.872235872</v>
          </cell>
          <cell r="U106">
            <v>5000000</v>
          </cell>
          <cell r="V106">
            <v>4000000</v>
          </cell>
        </row>
        <row r="108">
          <cell r="M108">
            <v>0.40700000000000003</v>
          </cell>
          <cell r="U108">
            <v>0.93366093366093361</v>
          </cell>
        </row>
        <row r="109">
          <cell r="M109" t="str">
            <v>Dudosa</v>
          </cell>
          <cell r="U109" t="str">
            <v>Pobre</v>
          </cell>
        </row>
        <row r="110">
          <cell r="O110">
            <v>2</v>
          </cell>
          <cell r="X110">
            <v>-13000000</v>
          </cell>
        </row>
        <row r="111">
          <cell r="M111">
            <v>0</v>
          </cell>
          <cell r="N111">
            <v>-800000</v>
          </cell>
          <cell r="U111">
            <v>-12000000</v>
          </cell>
          <cell r="V111">
            <v>-13000000</v>
          </cell>
        </row>
        <row r="114">
          <cell r="Q114" t="str">
            <v>No publicar</v>
          </cell>
        </row>
        <row r="115">
          <cell r="X115">
            <v>-800000</v>
          </cell>
        </row>
        <row r="116">
          <cell r="Q116">
            <v>200000</v>
          </cell>
          <cell r="R116">
            <v>-800000</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Hoja4"/>
      <sheetName val="Hoja5"/>
    </sheetNames>
    <sheetDataSet>
      <sheetData sheetId="0">
        <row r="1">
          <cell r="I1" t="str">
            <v>Pronostico</v>
          </cell>
        </row>
        <row r="2">
          <cell r="C2" t="str">
            <v>Real</v>
          </cell>
          <cell r="F2" t="str">
            <v>Destacionalizada</v>
          </cell>
          <cell r="I2" t="str">
            <v>Final</v>
          </cell>
        </row>
        <row r="3">
          <cell r="C3">
            <v>25</v>
          </cell>
          <cell r="F3">
            <v>45.476973684210535</v>
          </cell>
          <cell r="I3">
            <v>25.024066862714751</v>
          </cell>
        </row>
        <row r="4">
          <cell r="C4">
            <v>47</v>
          </cell>
          <cell r="F4">
            <v>45.758802816901408</v>
          </cell>
          <cell r="I4">
            <v>46.860555164134119</v>
          </cell>
        </row>
        <row r="5">
          <cell r="C5">
            <v>68</v>
          </cell>
          <cell r="F5">
            <v>44.766666666666673</v>
          </cell>
          <cell r="I5">
            <v>69.456194124630002</v>
          </cell>
        </row>
        <row r="6">
          <cell r="C6">
            <v>42</v>
          </cell>
          <cell r="F6">
            <v>46.452000000000005</v>
          </cell>
          <cell r="I6">
            <v>41.435456685642009</v>
          </cell>
        </row>
        <row r="7">
          <cell r="C7">
            <v>27</v>
          </cell>
          <cell r="F7">
            <v>49.115131578947377</v>
          </cell>
          <cell r="I7">
            <v>25.248987932255542</v>
          </cell>
        </row>
        <row r="8">
          <cell r="C8">
            <v>46</v>
          </cell>
          <cell r="F8">
            <v>44.785211267605639</v>
          </cell>
          <cell r="I8">
            <v>47.280802425644538</v>
          </cell>
        </row>
        <row r="9">
          <cell r="C9">
            <v>72</v>
          </cell>
          <cell r="F9">
            <v>47.400000000000006</v>
          </cell>
          <cell r="I9">
            <v>70.077686553624289</v>
          </cell>
        </row>
        <row r="10">
          <cell r="C10">
            <v>39</v>
          </cell>
          <cell r="F10">
            <v>43.134000000000007</v>
          </cell>
          <cell r="I10">
            <v>41.805392655281466</v>
          </cell>
        </row>
        <row r="11">
          <cell r="C11">
            <v>24</v>
          </cell>
          <cell r="F11">
            <v>43.65789473684211</v>
          </cell>
          <cell r="I11">
            <v>25.473909001796326</v>
          </cell>
        </row>
        <row r="12">
          <cell r="C12">
            <v>49</v>
          </cell>
          <cell r="F12">
            <v>47.70598591549296</v>
          </cell>
          <cell r="I12">
            <v>47.701049687154956</v>
          </cell>
        </row>
        <row r="13">
          <cell r="C13">
            <v>70</v>
          </cell>
          <cell r="F13">
            <v>46.083333333333336</v>
          </cell>
          <cell r="I13">
            <v>70.699178982618562</v>
          </cell>
        </row>
        <row r="14">
          <cell r="C14">
            <v>44</v>
          </cell>
          <cell r="F14">
            <v>48.664000000000001</v>
          </cell>
          <cell r="I14">
            <v>42.175328624920915</v>
          </cell>
        </row>
        <row r="15">
          <cell r="I15">
            <v>25.698830071337113</v>
          </cell>
        </row>
        <row r="16">
          <cell r="I16">
            <v>48.121296948665375</v>
          </cell>
        </row>
        <row r="17">
          <cell r="I17">
            <v>71.32067141161285</v>
          </cell>
        </row>
        <row r="18">
          <cell r="I18">
            <v>42.545264594560372</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06EFA-1642-4161-9EF6-FC4B6D40D221}">
  <dimension ref="A2:GV1028"/>
  <sheetViews>
    <sheetView tabSelected="1" topLeftCell="A34" zoomScale="77" zoomScaleNormal="77" workbookViewId="0">
      <selection activeCell="Z63" sqref="Z63"/>
    </sheetView>
  </sheetViews>
  <sheetFormatPr baseColWidth="10" defaultColWidth="9.140625" defaultRowHeight="15" x14ac:dyDescent="0.25"/>
  <cols>
    <col min="2" max="2" width="12.7109375" bestFit="1" customWidth="1"/>
    <col min="20" max="20" width="2.28515625" customWidth="1"/>
    <col min="21" max="21" width="3.7109375" customWidth="1"/>
    <col min="24" max="24" width="2.28515625" customWidth="1"/>
    <col min="25" max="25" width="3.7109375" customWidth="1"/>
    <col min="28" max="28" width="2.28515625" customWidth="1"/>
    <col min="29" max="29" width="3.7109375" customWidth="1"/>
    <col min="32" max="32" width="2.28515625" customWidth="1"/>
    <col min="33" max="33" width="3.7109375" customWidth="1"/>
    <col min="36" max="36" width="2.28515625" customWidth="1"/>
  </cols>
  <sheetData>
    <row r="2" spans="1:37" x14ac:dyDescent="0.25">
      <c r="B2" t="s">
        <v>4</v>
      </c>
    </row>
    <row r="3" spans="1:37" x14ac:dyDescent="0.25">
      <c r="B3" t="s">
        <v>0</v>
      </c>
      <c r="C3" t="s">
        <v>3</v>
      </c>
      <c r="D3" t="s">
        <v>5</v>
      </c>
      <c r="E3" t="s">
        <v>6</v>
      </c>
      <c r="F3" t="s">
        <v>7</v>
      </c>
    </row>
    <row r="4" spans="1:37" x14ac:dyDescent="0.25">
      <c r="B4" t="s">
        <v>1</v>
      </c>
      <c r="C4">
        <v>0.7</v>
      </c>
      <c r="D4">
        <v>0.5</v>
      </c>
      <c r="E4">
        <f>C4*D4</f>
        <v>0.35</v>
      </c>
      <c r="F4" s="1">
        <f>E4/$E$6</f>
        <v>0.77777777777777779</v>
      </c>
    </row>
    <row r="5" spans="1:37" x14ac:dyDescent="0.25">
      <c r="B5" t="s">
        <v>2</v>
      </c>
      <c r="C5">
        <v>0.2</v>
      </c>
      <c r="D5">
        <v>0.5</v>
      </c>
      <c r="E5">
        <f>C5*D5</f>
        <v>0.1</v>
      </c>
      <c r="F5" s="1">
        <f>E5/$E$6</f>
        <v>0.22222222222222227</v>
      </c>
    </row>
    <row r="6" spans="1:37" x14ac:dyDescent="0.25">
      <c r="E6">
        <f>SUM(E4:E5)</f>
        <v>0.44999999999999996</v>
      </c>
      <c r="F6" s="1">
        <f>SUM(F4:F5)</f>
        <v>1</v>
      </c>
    </row>
    <row r="7" spans="1:37" x14ac:dyDescent="0.25">
      <c r="A7" s="3"/>
      <c r="B7" s="3"/>
      <c r="C7" s="3"/>
      <c r="D7" s="3"/>
      <c r="E7" s="3"/>
      <c r="F7" s="3"/>
      <c r="G7" s="3"/>
    </row>
    <row r="8" spans="1:37" x14ac:dyDescent="0.25">
      <c r="A8" s="3"/>
      <c r="B8" s="3"/>
      <c r="C8" s="3"/>
      <c r="D8" s="3"/>
      <c r="E8" s="3"/>
      <c r="F8" s="3"/>
      <c r="G8" s="3"/>
    </row>
    <row r="9" spans="1:37" x14ac:dyDescent="0.25">
      <c r="A9" s="3"/>
      <c r="B9" s="3"/>
      <c r="C9" s="3"/>
      <c r="D9" s="3"/>
      <c r="E9" s="3"/>
      <c r="F9" s="3"/>
      <c r="G9" s="3"/>
    </row>
    <row r="10" spans="1:37" x14ac:dyDescent="0.25">
      <c r="A10" s="3"/>
      <c r="B10" s="3"/>
      <c r="C10" s="3"/>
      <c r="D10" s="3"/>
      <c r="E10" s="3"/>
      <c r="F10" s="3"/>
      <c r="G10" s="3"/>
    </row>
    <row r="11" spans="1:37" x14ac:dyDescent="0.25">
      <c r="A11" s="3"/>
      <c r="B11" s="3"/>
      <c r="C11" s="3"/>
      <c r="D11" s="3"/>
      <c r="E11" s="3"/>
      <c r="F11" s="3"/>
      <c r="G11" s="3"/>
      <c r="S11" s="53" t="s">
        <v>71</v>
      </c>
      <c r="AH11" s="52">
        <v>0.78</v>
      </c>
      <c r="AK11" s="54" t="s">
        <v>72</v>
      </c>
    </row>
    <row r="12" spans="1:37" x14ac:dyDescent="0.25">
      <c r="A12" s="3"/>
      <c r="B12" s="3"/>
      <c r="C12" s="3"/>
      <c r="D12" s="3"/>
      <c r="E12" s="3"/>
      <c r="F12" s="3"/>
      <c r="G12" s="3"/>
      <c r="AH12" t="s">
        <v>78</v>
      </c>
    </row>
    <row r="13" spans="1:37" x14ac:dyDescent="0.25">
      <c r="A13" s="3"/>
      <c r="B13" s="3"/>
      <c r="C13" s="3"/>
      <c r="D13" s="3"/>
      <c r="E13" s="3"/>
      <c r="F13" s="3"/>
      <c r="G13" s="3"/>
      <c r="AK13">
        <f>SUM(V27,Z20,AD16,AH14)</f>
        <v>95000</v>
      </c>
    </row>
    <row r="14" spans="1:37" x14ac:dyDescent="0.25">
      <c r="A14" s="3"/>
      <c r="B14" s="3"/>
      <c r="C14" s="3"/>
      <c r="D14" s="3"/>
      <c r="E14" s="3"/>
      <c r="F14" s="3"/>
      <c r="G14" s="3"/>
      <c r="AD14" t="s">
        <v>76</v>
      </c>
      <c r="AH14" s="52">
        <v>100000</v>
      </c>
      <c r="AI14">
        <f>AK13</f>
        <v>95000</v>
      </c>
    </row>
    <row r="15" spans="1:37" x14ac:dyDescent="0.25">
      <c r="A15" s="3"/>
      <c r="B15" s="3"/>
      <c r="C15" s="3"/>
      <c r="D15" s="3"/>
      <c r="E15" s="3"/>
      <c r="F15" s="3"/>
      <c r="G15" s="3"/>
    </row>
    <row r="16" spans="1:37" x14ac:dyDescent="0.25">
      <c r="A16" s="3"/>
      <c r="B16" s="3"/>
      <c r="C16" s="3"/>
      <c r="D16" s="3"/>
      <c r="E16" s="3"/>
      <c r="F16" s="3"/>
      <c r="G16" s="3"/>
      <c r="AD16" s="52">
        <v>0</v>
      </c>
      <c r="AE16">
        <f>IF(ABS(1-(AH11+AH16))&lt;=0.00001,AH11*AI14+AH16*AI19,NA())</f>
        <v>59800</v>
      </c>
      <c r="AH16" s="52">
        <v>0.22</v>
      </c>
    </row>
    <row r="17" spans="1:37" x14ac:dyDescent="0.25">
      <c r="A17" s="3"/>
      <c r="B17" s="3"/>
      <c r="C17" s="3"/>
      <c r="D17" s="3"/>
      <c r="E17" s="3"/>
      <c r="F17" s="3"/>
      <c r="G17" s="3"/>
      <c r="Z17" s="52">
        <v>0.45</v>
      </c>
      <c r="AH17" t="s">
        <v>79</v>
      </c>
    </row>
    <row r="18" spans="1:37" x14ac:dyDescent="0.25">
      <c r="A18" s="3"/>
      <c r="B18" s="3"/>
      <c r="C18" s="3"/>
      <c r="D18" s="3"/>
      <c r="E18" s="3"/>
      <c r="F18" s="3"/>
      <c r="G18" s="3"/>
      <c r="Z18" t="s">
        <v>1</v>
      </c>
      <c r="AK18">
        <f>SUM(V27,Z20,AD16,AH19)</f>
        <v>-65000</v>
      </c>
    </row>
    <row r="19" spans="1:37" x14ac:dyDescent="0.25">
      <c r="A19" s="3"/>
      <c r="B19" s="3"/>
      <c r="C19" s="3"/>
      <c r="D19" s="3"/>
      <c r="E19" s="3"/>
      <c r="F19" s="3"/>
      <c r="G19" s="3"/>
      <c r="AB19">
        <f>IF(AA20=AE16,1,IF(AA20=AE24,2))</f>
        <v>1</v>
      </c>
      <c r="AH19" s="52">
        <v>-60000</v>
      </c>
      <c r="AI19">
        <f>AK18</f>
        <v>-65000</v>
      </c>
    </row>
    <row r="20" spans="1:37" x14ac:dyDescent="0.25">
      <c r="A20" s="3"/>
      <c r="B20" s="3"/>
      <c r="C20" s="3"/>
      <c r="D20" s="3"/>
      <c r="E20" s="3"/>
      <c r="F20" s="3"/>
      <c r="G20" s="3"/>
      <c r="Z20" s="52">
        <v>0</v>
      </c>
      <c r="AA20">
        <f>MAX(AE16,AE24)</f>
        <v>59800</v>
      </c>
    </row>
    <row r="21" spans="1:37" x14ac:dyDescent="0.25">
      <c r="A21" s="3"/>
      <c r="B21" s="3"/>
      <c r="C21" s="3"/>
      <c r="D21" s="3"/>
      <c r="E21" s="3"/>
      <c r="F21" s="3"/>
      <c r="G21" s="3"/>
    </row>
    <row r="22" spans="1:37" x14ac:dyDescent="0.25">
      <c r="A22" s="3"/>
      <c r="B22" s="3"/>
      <c r="C22" s="3"/>
      <c r="D22" s="3"/>
      <c r="E22" s="3"/>
      <c r="F22" s="3"/>
      <c r="G22" s="3"/>
      <c r="AD22" t="s">
        <v>77</v>
      </c>
    </row>
    <row r="23" spans="1:37" x14ac:dyDescent="0.25">
      <c r="A23" s="3"/>
      <c r="B23" s="3"/>
      <c r="C23" s="3"/>
      <c r="D23" s="3"/>
      <c r="E23" s="3"/>
      <c r="F23" s="3"/>
      <c r="G23" s="3"/>
      <c r="AK23">
        <f>SUM(V27,Z20,AD24)</f>
        <v>-5000</v>
      </c>
    </row>
    <row r="24" spans="1:37" x14ac:dyDescent="0.25">
      <c r="A24" s="3"/>
      <c r="B24" s="3"/>
      <c r="C24" s="3"/>
      <c r="D24" s="3"/>
      <c r="E24" s="3"/>
      <c r="F24" s="3"/>
      <c r="G24" s="3"/>
      <c r="AD24" s="52">
        <v>0</v>
      </c>
      <c r="AE24">
        <f>AK23</f>
        <v>-5000</v>
      </c>
    </row>
    <row r="25" spans="1:37" x14ac:dyDescent="0.25">
      <c r="A25" s="3"/>
      <c r="B25" s="3"/>
      <c r="C25" s="3"/>
      <c r="D25" s="3"/>
      <c r="E25" s="3"/>
      <c r="F25" s="3"/>
      <c r="G25" s="3"/>
      <c r="V25" t="s">
        <v>4</v>
      </c>
    </row>
    <row r="26" spans="1:37" x14ac:dyDescent="0.25">
      <c r="A26" s="3"/>
      <c r="B26" s="3"/>
      <c r="C26" s="3"/>
      <c r="D26" s="3"/>
      <c r="E26" s="3"/>
      <c r="F26" s="3"/>
      <c r="G26" s="3"/>
      <c r="AH26" s="52">
        <v>0.27</v>
      </c>
    </row>
    <row r="27" spans="1:37" x14ac:dyDescent="0.25">
      <c r="A27" s="3"/>
      <c r="B27" s="3"/>
      <c r="C27" s="3"/>
      <c r="D27" s="3"/>
      <c r="E27" s="3"/>
      <c r="F27" s="3"/>
      <c r="G27" s="3"/>
      <c r="V27" s="52">
        <v>-5000</v>
      </c>
      <c r="W27">
        <f>IF(ABS(1-(Z17+Z32))&lt;=0.00001,Z17*AA20+Z32*AA35,NA())</f>
        <v>24160</v>
      </c>
      <c r="AH27" t="s">
        <v>78</v>
      </c>
    </row>
    <row r="28" spans="1:37" x14ac:dyDescent="0.25">
      <c r="A28" s="3"/>
      <c r="B28" s="3"/>
      <c r="C28" s="3"/>
      <c r="D28" s="3"/>
      <c r="E28" s="3"/>
      <c r="F28" s="3"/>
      <c r="G28" s="3"/>
      <c r="AK28">
        <f>SUM(V27,Z35,AD31,AH29)</f>
        <v>95000</v>
      </c>
    </row>
    <row r="29" spans="1:37" x14ac:dyDescent="0.25">
      <c r="A29" s="3"/>
      <c r="B29" s="3"/>
      <c r="C29" s="3"/>
      <c r="D29" s="3"/>
      <c r="E29" s="3"/>
      <c r="F29" s="3"/>
      <c r="G29" s="3"/>
      <c r="AD29" t="s">
        <v>76</v>
      </c>
      <c r="AH29" s="52">
        <v>100000</v>
      </c>
      <c r="AI29">
        <f>AK28</f>
        <v>95000</v>
      </c>
    </row>
    <row r="30" spans="1:37" x14ac:dyDescent="0.25">
      <c r="A30" s="3"/>
      <c r="B30" s="3"/>
      <c r="C30" s="3"/>
      <c r="D30" s="3"/>
      <c r="E30" s="3"/>
      <c r="F30" s="3"/>
      <c r="G30" s="3"/>
    </row>
    <row r="31" spans="1:37" x14ac:dyDescent="0.25">
      <c r="A31" s="3"/>
      <c r="B31" s="3"/>
      <c r="C31" s="3"/>
      <c r="D31" s="3"/>
      <c r="E31" s="3"/>
      <c r="F31" s="3"/>
      <c r="G31" s="3"/>
      <c r="AD31" s="52">
        <v>0</v>
      </c>
      <c r="AE31">
        <f>IF(ABS(1-(AH26+AH31))&lt;=0.00001,AH26*AI29+AH31*AI34,NA())</f>
        <v>-21800</v>
      </c>
      <c r="AH31" s="52">
        <v>0.73</v>
      </c>
    </row>
    <row r="32" spans="1:37" x14ac:dyDescent="0.25">
      <c r="A32" s="3"/>
      <c r="B32" s="3"/>
      <c r="C32" s="3"/>
      <c r="D32" s="3"/>
      <c r="E32" s="3"/>
      <c r="F32" s="3"/>
      <c r="G32" s="3"/>
      <c r="Z32" s="52">
        <v>0.55000000000000004</v>
      </c>
      <c r="AH32" t="s">
        <v>79</v>
      </c>
    </row>
    <row r="33" spans="1:37" x14ac:dyDescent="0.25">
      <c r="A33" s="3"/>
      <c r="B33" s="3"/>
      <c r="C33" s="3"/>
      <c r="D33" s="3"/>
      <c r="E33" s="3"/>
      <c r="F33" s="3"/>
      <c r="G33" s="3"/>
      <c r="Z33" t="s">
        <v>75</v>
      </c>
      <c r="AK33">
        <f>SUM(V27,Z35,AD31,AH34)</f>
        <v>-65000</v>
      </c>
    </row>
    <row r="34" spans="1:37" x14ac:dyDescent="0.25">
      <c r="A34" s="3"/>
      <c r="B34" s="3"/>
      <c r="C34" s="3"/>
      <c r="D34" s="3"/>
      <c r="E34" s="3"/>
      <c r="F34" s="3"/>
      <c r="G34" s="3"/>
      <c r="AB34">
        <f>IF(AA35=AE31,1,IF(AA35=AE39,2))</f>
        <v>2</v>
      </c>
      <c r="AH34" s="52">
        <v>-60000</v>
      </c>
      <c r="AI34">
        <f>AK33</f>
        <v>-65000</v>
      </c>
    </row>
    <row r="35" spans="1:37" x14ac:dyDescent="0.25">
      <c r="A35" s="3"/>
      <c r="B35" s="3"/>
      <c r="C35" s="3"/>
      <c r="D35" s="3"/>
      <c r="E35" s="3"/>
      <c r="F35" s="3"/>
      <c r="G35" s="3"/>
      <c r="Z35" s="52">
        <v>0</v>
      </c>
      <c r="AA35">
        <f>MAX(AE31,AE39)</f>
        <v>-5000</v>
      </c>
    </row>
    <row r="36" spans="1:37" x14ac:dyDescent="0.25">
      <c r="A36" s="3"/>
      <c r="B36" s="3"/>
      <c r="C36" s="3"/>
      <c r="D36" s="3"/>
      <c r="E36" s="3"/>
      <c r="F36" s="3"/>
      <c r="G36" s="3"/>
    </row>
    <row r="37" spans="1:37" x14ac:dyDescent="0.25">
      <c r="A37" s="3"/>
      <c r="B37" s="3"/>
      <c r="C37" s="3"/>
      <c r="D37" s="3"/>
      <c r="E37" s="3"/>
      <c r="F37" s="3"/>
      <c r="G37" s="3"/>
      <c r="AD37" t="s">
        <v>77</v>
      </c>
    </row>
    <row r="38" spans="1:37" x14ac:dyDescent="0.25">
      <c r="A38" s="3"/>
      <c r="B38" s="3"/>
      <c r="C38" s="3"/>
      <c r="D38" s="3"/>
      <c r="E38" s="3"/>
      <c r="F38" s="3"/>
      <c r="G38" s="3"/>
      <c r="AK38">
        <f>SUM(V27,Z35,AD39)</f>
        <v>-5000</v>
      </c>
    </row>
    <row r="39" spans="1:37" x14ac:dyDescent="0.25">
      <c r="A39" s="3"/>
      <c r="B39" s="3"/>
      <c r="C39" s="3"/>
      <c r="D39" s="3"/>
      <c r="E39" s="3"/>
      <c r="F39" s="3"/>
      <c r="G39" s="3"/>
      <c r="AD39" s="52">
        <v>0</v>
      </c>
      <c r="AE39">
        <f>AK38</f>
        <v>-5000</v>
      </c>
    </row>
    <row r="40" spans="1:37" x14ac:dyDescent="0.25">
      <c r="A40" s="3"/>
      <c r="B40" s="3"/>
      <c r="C40" s="3"/>
      <c r="D40" s="3"/>
      <c r="E40" s="3"/>
      <c r="F40" s="3"/>
      <c r="G40" s="3"/>
    </row>
    <row r="41" spans="1:37" x14ac:dyDescent="0.25">
      <c r="A41" s="3"/>
      <c r="B41" s="3"/>
      <c r="C41" s="3"/>
      <c r="D41" s="3"/>
      <c r="E41" s="3"/>
      <c r="F41" s="3"/>
      <c r="G41" s="3"/>
      <c r="AH41" s="52">
        <v>0.89</v>
      </c>
    </row>
    <row r="42" spans="1:37" x14ac:dyDescent="0.25">
      <c r="A42" s="3"/>
      <c r="B42" s="3"/>
      <c r="C42" s="3"/>
      <c r="D42" s="3"/>
      <c r="E42" s="3"/>
      <c r="F42" s="3"/>
      <c r="G42" s="3"/>
      <c r="AH42" t="s">
        <v>78</v>
      </c>
    </row>
    <row r="43" spans="1:37" x14ac:dyDescent="0.25">
      <c r="A43" s="3"/>
      <c r="B43" s="3"/>
      <c r="C43" s="3"/>
      <c r="D43" s="3"/>
      <c r="E43" s="3"/>
      <c r="F43" s="3"/>
      <c r="G43" s="3"/>
      <c r="AK43">
        <f>SUM(V57,Z50,AD46,AH44)</f>
        <v>80000</v>
      </c>
    </row>
    <row r="44" spans="1:37" x14ac:dyDescent="0.25">
      <c r="A44" s="3"/>
      <c r="B44" s="3"/>
      <c r="C44" s="3"/>
      <c r="D44" s="3"/>
      <c r="E44" s="3"/>
      <c r="F44" s="3"/>
      <c r="G44" s="3"/>
      <c r="AD44" t="s">
        <v>76</v>
      </c>
      <c r="AH44" s="52">
        <v>100000</v>
      </c>
      <c r="AI44">
        <f>AK43</f>
        <v>80000</v>
      </c>
    </row>
    <row r="45" spans="1:37" x14ac:dyDescent="0.25">
      <c r="A45" s="3"/>
      <c r="B45" s="3"/>
      <c r="C45" s="3"/>
      <c r="D45" s="3"/>
      <c r="E45" s="3"/>
      <c r="F45" s="3"/>
      <c r="G45" s="3"/>
    </row>
    <row r="46" spans="1:37" x14ac:dyDescent="0.25">
      <c r="A46" s="3"/>
      <c r="B46" s="3"/>
      <c r="C46" s="3"/>
      <c r="D46" s="3"/>
      <c r="E46" s="3"/>
      <c r="F46" s="3"/>
      <c r="G46" s="3"/>
      <c r="AD46" s="52">
        <v>0</v>
      </c>
      <c r="AE46">
        <f>IF(ABS(1-(AH41+AH46))&lt;=0.00001,AH41*AI44+AH46*AI49,NA())</f>
        <v>62400</v>
      </c>
      <c r="AH46" s="52">
        <v>0.11</v>
      </c>
    </row>
    <row r="47" spans="1:37" x14ac:dyDescent="0.25">
      <c r="A47" s="3"/>
      <c r="B47" s="3"/>
      <c r="C47" s="3"/>
      <c r="D47" s="3"/>
      <c r="E47" s="3"/>
      <c r="F47" s="3"/>
      <c r="G47" s="3"/>
      <c r="Z47" s="52">
        <v>0.45</v>
      </c>
      <c r="AH47" t="s">
        <v>79</v>
      </c>
    </row>
    <row r="48" spans="1:37" x14ac:dyDescent="0.25">
      <c r="A48" s="3"/>
      <c r="B48" s="3"/>
      <c r="C48" s="3"/>
      <c r="D48" s="3"/>
      <c r="E48" s="3"/>
      <c r="F48" s="3"/>
      <c r="G48" s="3"/>
      <c r="Z48" t="s">
        <v>1</v>
      </c>
      <c r="AK48">
        <f>SUM(V57,Z50,AD46,AH49)</f>
        <v>-80000</v>
      </c>
    </row>
    <row r="49" spans="1:37" x14ac:dyDescent="0.25">
      <c r="A49" s="3"/>
      <c r="B49" s="3"/>
      <c r="C49" s="3"/>
      <c r="D49" s="3"/>
      <c r="E49" s="3"/>
      <c r="F49" s="3"/>
      <c r="G49" s="3"/>
      <c r="AB49">
        <f>IF(AA50=AE46,1,IF(AA50=AE54,2))</f>
        <v>1</v>
      </c>
      <c r="AH49" s="52">
        <v>-60000</v>
      </c>
      <c r="AI49">
        <f>AK48</f>
        <v>-80000</v>
      </c>
    </row>
    <row r="50" spans="1:37" x14ac:dyDescent="0.25">
      <c r="A50" s="3"/>
      <c r="B50" s="3"/>
      <c r="C50" s="3"/>
      <c r="D50" s="3"/>
      <c r="E50" s="3"/>
      <c r="F50" s="3"/>
      <c r="G50" s="3"/>
      <c r="Z50" s="52">
        <v>0</v>
      </c>
      <c r="AA50">
        <f>MAX(AE46,AE54)</f>
        <v>62400</v>
      </c>
    </row>
    <row r="51" spans="1:37" x14ac:dyDescent="0.25">
      <c r="A51" s="3"/>
      <c r="B51" s="3"/>
      <c r="C51" s="3"/>
      <c r="D51" s="3"/>
      <c r="E51" s="3"/>
      <c r="F51" s="3"/>
      <c r="G51" s="3"/>
      <c r="S51" s="55"/>
    </row>
    <row r="52" spans="1:37" x14ac:dyDescent="0.25">
      <c r="A52" s="3"/>
      <c r="B52" s="3"/>
      <c r="C52" s="3"/>
      <c r="D52" s="3"/>
      <c r="E52" s="3"/>
      <c r="F52" s="3"/>
      <c r="G52" s="3"/>
      <c r="T52">
        <f>IF(S53=W27,1,IF(S53=W57,2,IF(S53=W80,3)))</f>
        <v>1</v>
      </c>
      <c r="AD52" t="s">
        <v>77</v>
      </c>
    </row>
    <row r="53" spans="1:37" x14ac:dyDescent="0.25">
      <c r="A53" s="3"/>
      <c r="B53" s="3"/>
      <c r="C53" s="3"/>
      <c r="D53" s="3"/>
      <c r="E53" s="3"/>
      <c r="F53" s="3"/>
      <c r="G53" s="3"/>
      <c r="S53">
        <f>MAX(W27,W57,W80)</f>
        <v>24160</v>
      </c>
      <c r="AK53">
        <f>SUM(V57,Z50,AD54)</f>
        <v>-20000</v>
      </c>
    </row>
    <row r="54" spans="1:37" x14ac:dyDescent="0.25">
      <c r="A54" s="3"/>
      <c r="B54" s="3"/>
      <c r="C54" s="3"/>
      <c r="D54" s="3"/>
      <c r="E54" s="3"/>
      <c r="F54" s="3"/>
      <c r="G54" s="3"/>
      <c r="AD54" s="52">
        <v>0</v>
      </c>
      <c r="AE54">
        <f>AK53</f>
        <v>-20000</v>
      </c>
    </row>
    <row r="55" spans="1:37" x14ac:dyDescent="0.25">
      <c r="A55" s="3"/>
      <c r="B55" s="3"/>
      <c r="C55" s="3"/>
      <c r="D55" s="3"/>
      <c r="E55" s="3"/>
      <c r="F55" s="3"/>
      <c r="G55" s="3"/>
      <c r="V55" t="s">
        <v>80</v>
      </c>
    </row>
    <row r="56" spans="1:37" x14ac:dyDescent="0.25">
      <c r="A56" s="3"/>
      <c r="B56" s="3"/>
      <c r="C56" s="3"/>
      <c r="D56" s="3"/>
      <c r="E56" s="3"/>
      <c r="F56" s="3"/>
      <c r="G56" s="3"/>
      <c r="AH56" s="52">
        <v>0.18</v>
      </c>
    </row>
    <row r="57" spans="1:37" x14ac:dyDescent="0.25">
      <c r="A57" s="3"/>
      <c r="B57" s="3"/>
      <c r="C57" s="3"/>
      <c r="D57" s="3"/>
      <c r="E57" s="3"/>
      <c r="F57" s="3"/>
      <c r="G57" s="3"/>
      <c r="V57" s="52">
        <v>-20000</v>
      </c>
      <c r="W57">
        <f>IF(ABS(1-(Z47+Z62))&lt;=0.00001,Z47*AA50+Z62*AA65,NA())</f>
        <v>17080</v>
      </c>
      <c r="AH57" t="s">
        <v>78</v>
      </c>
    </row>
    <row r="58" spans="1:37" x14ac:dyDescent="0.25">
      <c r="A58" s="3"/>
      <c r="B58" s="3"/>
      <c r="C58" s="3"/>
      <c r="D58" s="3"/>
      <c r="E58" s="3"/>
      <c r="F58" s="3"/>
      <c r="G58" s="3"/>
      <c r="AK58">
        <f>SUM(V57,Z65,AD61,AH59)</f>
        <v>80000</v>
      </c>
    </row>
    <row r="59" spans="1:37" x14ac:dyDescent="0.25">
      <c r="A59" s="3"/>
      <c r="B59" s="3"/>
      <c r="C59" s="3"/>
      <c r="D59" s="3"/>
      <c r="E59" s="3"/>
      <c r="F59" s="3"/>
      <c r="G59" s="3"/>
      <c r="AD59" t="s">
        <v>76</v>
      </c>
      <c r="AH59" s="52">
        <v>100000</v>
      </c>
      <c r="AI59">
        <f>AK58</f>
        <v>80000</v>
      </c>
    </row>
    <row r="60" spans="1:37" x14ac:dyDescent="0.25">
      <c r="A60" s="3"/>
      <c r="B60" s="3"/>
      <c r="C60" s="3"/>
      <c r="D60" s="3"/>
      <c r="E60" s="3"/>
      <c r="F60" s="3"/>
      <c r="G60" s="3"/>
    </row>
    <row r="61" spans="1:37" x14ac:dyDescent="0.25">
      <c r="A61" s="3"/>
      <c r="B61" s="3"/>
      <c r="C61" s="3"/>
      <c r="D61" s="3"/>
      <c r="E61" s="3"/>
      <c r="F61" s="3"/>
      <c r="G61" s="3"/>
      <c r="AD61" s="52">
        <v>0</v>
      </c>
      <c r="AE61">
        <f>IF(ABS(1-(AH56+AH61))&lt;=0.00001,AH56*AI59+AH61*AI64,NA())</f>
        <v>-51200</v>
      </c>
      <c r="AH61" s="52">
        <v>0.82</v>
      </c>
    </row>
    <row r="62" spans="1:37" x14ac:dyDescent="0.25">
      <c r="A62" s="3"/>
      <c r="B62" s="3"/>
      <c r="C62" s="3"/>
      <c r="D62" s="3"/>
      <c r="E62" s="3"/>
      <c r="F62" s="3"/>
      <c r="G62" s="3"/>
      <c r="Z62" s="52">
        <v>0.55000000000000004</v>
      </c>
      <c r="AH62" t="s">
        <v>79</v>
      </c>
    </row>
    <row r="63" spans="1:37" x14ac:dyDescent="0.25">
      <c r="A63" s="3"/>
      <c r="B63" s="3"/>
      <c r="C63" s="3"/>
      <c r="D63" s="3"/>
      <c r="E63" s="3"/>
      <c r="F63" s="3"/>
      <c r="G63" s="3"/>
      <c r="Z63" t="s">
        <v>75</v>
      </c>
      <c r="AK63">
        <f>SUM(V57,Z65,AD61,AH64)</f>
        <v>-80000</v>
      </c>
    </row>
    <row r="64" spans="1:37" x14ac:dyDescent="0.25">
      <c r="A64" s="3"/>
      <c r="B64" s="3"/>
      <c r="C64" s="3"/>
      <c r="D64" s="3"/>
      <c r="E64" s="3"/>
      <c r="F64" s="3"/>
      <c r="G64" s="3"/>
      <c r="AB64">
        <f>IF(AA65=AE61,1,IF(AA65=AE69,2))</f>
        <v>2</v>
      </c>
      <c r="AH64" s="52">
        <v>-60000</v>
      </c>
      <c r="AI64">
        <f>AK63</f>
        <v>-80000</v>
      </c>
    </row>
    <row r="65" spans="1:37" x14ac:dyDescent="0.25">
      <c r="A65" s="3"/>
      <c r="B65" s="3"/>
      <c r="C65" s="3"/>
      <c r="D65" s="3"/>
      <c r="E65" s="3"/>
      <c r="F65" s="3"/>
      <c r="G65" s="3"/>
      <c r="Z65" s="52">
        <v>0</v>
      </c>
      <c r="AA65">
        <f>MAX(AE61,AE69)</f>
        <v>-20000</v>
      </c>
    </row>
    <row r="66" spans="1:37" x14ac:dyDescent="0.25">
      <c r="A66" s="3"/>
      <c r="B66" s="3"/>
      <c r="C66" s="3"/>
      <c r="D66" s="3"/>
      <c r="E66" s="3"/>
      <c r="F66" s="3"/>
      <c r="G66" s="3"/>
    </row>
    <row r="67" spans="1:37" x14ac:dyDescent="0.25">
      <c r="A67" s="3"/>
      <c r="B67" s="3"/>
      <c r="C67" s="3"/>
      <c r="D67" s="3"/>
      <c r="E67" s="3"/>
      <c r="F67" s="3"/>
      <c r="G67" s="3"/>
      <c r="AD67" t="s">
        <v>77</v>
      </c>
    </row>
    <row r="68" spans="1:37" x14ac:dyDescent="0.25">
      <c r="A68" s="3"/>
      <c r="B68" s="3"/>
      <c r="C68" s="3"/>
      <c r="D68" s="3"/>
      <c r="E68" s="3"/>
      <c r="F68" s="3"/>
      <c r="G68" s="3"/>
      <c r="AK68">
        <f>SUM(V57,Z65,AD69)</f>
        <v>-20000</v>
      </c>
    </row>
    <row r="69" spans="1:37" x14ac:dyDescent="0.25">
      <c r="A69" s="3"/>
      <c r="B69" s="3"/>
      <c r="C69" s="3"/>
      <c r="D69" s="3"/>
      <c r="E69" s="3"/>
      <c r="F69" s="3"/>
      <c r="G69" s="3"/>
      <c r="AD69" s="52">
        <v>0</v>
      </c>
      <c r="AE69">
        <f>AK68</f>
        <v>-20000</v>
      </c>
    </row>
    <row r="70" spans="1:37" x14ac:dyDescent="0.25">
      <c r="A70" s="3"/>
      <c r="B70" s="3"/>
      <c r="C70" s="3"/>
      <c r="D70" s="3"/>
      <c r="E70" s="3"/>
      <c r="F70" s="3"/>
      <c r="G70" s="3"/>
    </row>
    <row r="71" spans="1:37" x14ac:dyDescent="0.25">
      <c r="A71" s="3"/>
      <c r="B71" s="3"/>
      <c r="C71" s="3"/>
      <c r="D71" s="3"/>
      <c r="E71" s="3"/>
      <c r="F71" s="3"/>
      <c r="G71" s="3"/>
      <c r="AD71" s="52">
        <v>0.5</v>
      </c>
    </row>
    <row r="72" spans="1:37" x14ac:dyDescent="0.25">
      <c r="A72" s="3"/>
      <c r="B72" s="3"/>
      <c r="C72" s="3"/>
      <c r="D72" s="3"/>
      <c r="E72" s="3"/>
      <c r="F72" s="3"/>
      <c r="G72" s="3"/>
      <c r="AD72" t="s">
        <v>78</v>
      </c>
    </row>
    <row r="73" spans="1:37" x14ac:dyDescent="0.25">
      <c r="A73" s="3"/>
      <c r="B73" s="3"/>
      <c r="C73" s="3"/>
      <c r="D73" s="3"/>
      <c r="E73" s="3"/>
      <c r="F73" s="3"/>
      <c r="G73" s="3"/>
      <c r="AK73">
        <f>SUM(V80,Z76,AD74)</f>
        <v>100000</v>
      </c>
    </row>
    <row r="74" spans="1:37" x14ac:dyDescent="0.25">
      <c r="A74" s="3"/>
      <c r="B74" s="3"/>
      <c r="C74" s="3"/>
      <c r="D74" s="3"/>
      <c r="E74" s="3"/>
      <c r="F74" s="3"/>
      <c r="G74" s="3"/>
      <c r="Z74" t="s">
        <v>76</v>
      </c>
      <c r="AD74" s="52">
        <v>100000</v>
      </c>
      <c r="AE74">
        <f>AK73</f>
        <v>100000</v>
      </c>
    </row>
    <row r="75" spans="1:37" x14ac:dyDescent="0.25">
      <c r="A75" s="3"/>
      <c r="B75" s="3"/>
      <c r="C75" s="3"/>
      <c r="D75" s="3"/>
      <c r="E75" s="3"/>
      <c r="F75" s="3"/>
      <c r="G75" s="3"/>
    </row>
    <row r="76" spans="1:37" x14ac:dyDescent="0.25">
      <c r="A76" s="3"/>
      <c r="B76" s="3"/>
      <c r="C76" s="3"/>
      <c r="D76" s="3"/>
      <c r="E76" s="3"/>
      <c r="F76" s="3"/>
      <c r="G76" s="3"/>
      <c r="Z76" s="52">
        <v>0</v>
      </c>
      <c r="AA76">
        <f>IF(ABS(1-(AD71+AD76))&lt;=0.00001,AD71*AE74+AD76*AE79,NA())</f>
        <v>20000</v>
      </c>
      <c r="AD76" s="52">
        <v>0.5</v>
      </c>
    </row>
    <row r="77" spans="1:37" x14ac:dyDescent="0.25">
      <c r="A77" s="3"/>
      <c r="B77" s="3"/>
      <c r="C77" s="3"/>
      <c r="D77" s="3"/>
      <c r="E77" s="3"/>
      <c r="F77" s="3"/>
      <c r="G77" s="3"/>
      <c r="AD77" t="s">
        <v>79</v>
      </c>
    </row>
    <row r="78" spans="1:37" x14ac:dyDescent="0.25">
      <c r="A78" s="3"/>
      <c r="B78" s="3"/>
      <c r="C78" s="3"/>
      <c r="D78" s="3"/>
      <c r="E78" s="3"/>
      <c r="F78" s="3"/>
      <c r="G78" s="3"/>
      <c r="V78" t="s">
        <v>73</v>
      </c>
      <c r="AK78">
        <f>SUM(V80,Z76,AD79)</f>
        <v>-60000</v>
      </c>
    </row>
    <row r="79" spans="1:37" x14ac:dyDescent="0.25">
      <c r="A79" s="3"/>
      <c r="B79" s="3"/>
      <c r="C79" s="3"/>
      <c r="D79" s="3"/>
      <c r="E79" s="3"/>
      <c r="F79" s="3"/>
      <c r="G79" s="3"/>
      <c r="X79">
        <f>IF(W80=AA76,1,IF(W80=AA84,2))</f>
        <v>1</v>
      </c>
      <c r="AD79" s="52">
        <v>-60000</v>
      </c>
      <c r="AE79">
        <f>AK78</f>
        <v>-60000</v>
      </c>
    </row>
    <row r="80" spans="1:37" x14ac:dyDescent="0.25">
      <c r="A80" s="3"/>
      <c r="B80" s="3"/>
      <c r="C80" s="3"/>
      <c r="D80" s="3"/>
      <c r="E80" s="3"/>
      <c r="F80" s="3"/>
      <c r="G80" s="3"/>
      <c r="V80" s="52">
        <v>0</v>
      </c>
      <c r="W80">
        <f>MAX(AA76,AA84)</f>
        <v>20000</v>
      </c>
    </row>
    <row r="81" spans="1:37" x14ac:dyDescent="0.25">
      <c r="A81" s="3"/>
      <c r="B81" s="3"/>
      <c r="C81" s="3"/>
      <c r="D81" s="3"/>
      <c r="E81" s="3"/>
      <c r="F81" s="3"/>
      <c r="G81" s="3"/>
    </row>
    <row r="82" spans="1:37" x14ac:dyDescent="0.25">
      <c r="A82" s="3"/>
      <c r="B82" s="3"/>
      <c r="C82" s="3"/>
      <c r="D82" s="3"/>
      <c r="E82" s="3"/>
      <c r="F82" s="3"/>
      <c r="G82" s="3"/>
      <c r="Z82" t="s">
        <v>77</v>
      </c>
    </row>
    <row r="83" spans="1:37" x14ac:dyDescent="0.25">
      <c r="A83" s="3"/>
      <c r="B83" s="3"/>
      <c r="C83" s="3"/>
      <c r="D83" s="3"/>
      <c r="E83" s="3"/>
      <c r="F83" s="3"/>
      <c r="G83" s="3"/>
      <c r="AK83">
        <f>SUM(V80,Z84)</f>
        <v>0</v>
      </c>
    </row>
    <row r="84" spans="1:37" x14ac:dyDescent="0.25">
      <c r="A84" s="3"/>
      <c r="B84" s="3"/>
      <c r="C84" s="3"/>
      <c r="D84" s="3"/>
      <c r="E84" s="3"/>
      <c r="F84" s="3"/>
      <c r="G84" s="3"/>
      <c r="Z84" s="52">
        <v>0</v>
      </c>
      <c r="AA84">
        <f>AK83</f>
        <v>0</v>
      </c>
    </row>
    <row r="85" spans="1:37" x14ac:dyDescent="0.25">
      <c r="A85" s="2"/>
      <c r="B85" s="2"/>
      <c r="C85" s="2"/>
      <c r="D85" s="2"/>
      <c r="E85" s="2"/>
      <c r="F85" s="2"/>
      <c r="G85" s="2"/>
    </row>
    <row r="86" spans="1:37" x14ac:dyDescent="0.25">
      <c r="A86" s="2"/>
      <c r="B86" s="2"/>
      <c r="C86" s="2"/>
      <c r="D86" s="2"/>
      <c r="E86" s="2"/>
      <c r="F86" s="2"/>
      <c r="G86" s="2"/>
    </row>
    <row r="87" spans="1:37" x14ac:dyDescent="0.25">
      <c r="A87" s="2"/>
      <c r="B87" s="2"/>
      <c r="C87" s="2"/>
      <c r="D87" s="2"/>
      <c r="E87" s="2"/>
      <c r="F87" s="2"/>
      <c r="G87" s="2"/>
    </row>
    <row r="88" spans="1:37" x14ac:dyDescent="0.25">
      <c r="A88" s="2"/>
      <c r="B88" s="2"/>
      <c r="C88" s="2"/>
      <c r="D88" s="2"/>
      <c r="E88" s="2"/>
      <c r="F88" s="2"/>
      <c r="G88" s="2"/>
    </row>
    <row r="89" spans="1:37" x14ac:dyDescent="0.25">
      <c r="A89" s="2"/>
      <c r="B89" s="2"/>
      <c r="C89" s="2"/>
      <c r="D89" s="2"/>
      <c r="E89" s="2"/>
      <c r="F89" s="2"/>
      <c r="G89" s="2"/>
    </row>
    <row r="90" spans="1:37" x14ac:dyDescent="0.25">
      <c r="A90" s="2"/>
      <c r="B90" s="2"/>
      <c r="C90" s="2"/>
      <c r="D90" s="2"/>
      <c r="E90" s="2"/>
      <c r="F90" s="2"/>
      <c r="G90" s="2"/>
    </row>
    <row r="91" spans="1:37" x14ac:dyDescent="0.25">
      <c r="A91" s="2"/>
      <c r="B91" s="2"/>
      <c r="C91" s="2"/>
      <c r="D91" s="2"/>
      <c r="E91" s="2"/>
      <c r="F91" s="2"/>
      <c r="G91" s="2"/>
    </row>
    <row r="92" spans="1:37" x14ac:dyDescent="0.25">
      <c r="A92" s="2"/>
      <c r="B92" s="2"/>
      <c r="C92" s="2"/>
      <c r="D92" s="2"/>
      <c r="E92" s="2"/>
      <c r="F92" s="2"/>
      <c r="G92" s="2"/>
    </row>
    <row r="93" spans="1:37" x14ac:dyDescent="0.25">
      <c r="A93" s="2"/>
      <c r="B93" s="2"/>
      <c r="C93" s="2"/>
      <c r="D93" s="2"/>
      <c r="E93" s="2"/>
      <c r="F93" s="2"/>
      <c r="G93" s="2"/>
    </row>
    <row r="94" spans="1:37" x14ac:dyDescent="0.25">
      <c r="A94" s="2"/>
      <c r="B94" s="2"/>
      <c r="C94" s="2"/>
      <c r="D94" s="2"/>
      <c r="E94" s="2"/>
      <c r="F94" s="2"/>
      <c r="G94" s="2"/>
    </row>
    <row r="95" spans="1:37" x14ac:dyDescent="0.25">
      <c r="A95" s="2"/>
      <c r="B95" s="2"/>
      <c r="C95" s="2"/>
      <c r="D95" s="2"/>
      <c r="E95" s="2"/>
      <c r="F95" s="2"/>
      <c r="G95" s="2"/>
    </row>
    <row r="96" spans="1:37" x14ac:dyDescent="0.25">
      <c r="A96" s="2"/>
      <c r="B96" s="2"/>
      <c r="C96" s="2"/>
      <c r="D96" s="2"/>
      <c r="E96" s="2"/>
      <c r="F96" s="2"/>
      <c r="G96" s="2"/>
    </row>
    <row r="97" spans="1:7" x14ac:dyDescent="0.25">
      <c r="A97" s="2"/>
      <c r="B97" s="2"/>
      <c r="C97" s="2"/>
      <c r="D97" s="2"/>
      <c r="E97" s="2"/>
      <c r="F97" s="2"/>
      <c r="G97" s="2"/>
    </row>
    <row r="98" spans="1:7" x14ac:dyDescent="0.25">
      <c r="A98" s="2"/>
      <c r="B98" s="2"/>
      <c r="C98" s="2"/>
      <c r="D98" s="2"/>
      <c r="E98" s="2"/>
      <c r="F98" s="2"/>
      <c r="G98" s="2"/>
    </row>
    <row r="99" spans="1:7" x14ac:dyDescent="0.25">
      <c r="A99" s="2"/>
      <c r="B99" s="2"/>
      <c r="C99" s="2"/>
      <c r="D99" s="2"/>
      <c r="E99" s="2"/>
      <c r="F99" s="2"/>
      <c r="G99" s="2"/>
    </row>
    <row r="100" spans="1:7" x14ac:dyDescent="0.25">
      <c r="A100" s="2"/>
      <c r="B100" s="2"/>
      <c r="C100" s="2"/>
      <c r="D100" s="2"/>
      <c r="E100" s="2"/>
      <c r="F100" s="2"/>
      <c r="G100" s="2"/>
    </row>
    <row r="101" spans="1:7" x14ac:dyDescent="0.25">
      <c r="A101" s="2"/>
      <c r="B101" s="2"/>
      <c r="C101" s="2"/>
      <c r="D101" s="2"/>
      <c r="E101" s="2"/>
      <c r="F101" s="2"/>
      <c r="G101" s="2"/>
    </row>
    <row r="102" spans="1:7" x14ac:dyDescent="0.25">
      <c r="A102" s="2"/>
      <c r="B102" s="2"/>
      <c r="C102" s="2"/>
      <c r="D102" s="2"/>
      <c r="E102" s="2"/>
      <c r="F102" s="2"/>
      <c r="G102" s="2"/>
    </row>
    <row r="103" spans="1:7" x14ac:dyDescent="0.25">
      <c r="A103" s="2"/>
      <c r="B103" s="2"/>
      <c r="C103" s="2"/>
      <c r="D103" s="2"/>
      <c r="E103" s="2"/>
      <c r="F103" s="2"/>
      <c r="G103" s="2"/>
    </row>
    <row r="104" spans="1:7" x14ac:dyDescent="0.25">
      <c r="A104" s="2"/>
      <c r="B104" s="2"/>
      <c r="C104" s="2"/>
      <c r="D104" s="2"/>
      <c r="E104" s="2"/>
      <c r="F104" s="2"/>
      <c r="G104" s="2"/>
    </row>
    <row r="105" spans="1:7" x14ac:dyDescent="0.25">
      <c r="A105" s="2"/>
      <c r="B105" s="2"/>
      <c r="C105" s="2"/>
      <c r="D105" s="2"/>
      <c r="E105" s="2"/>
      <c r="F105" s="2"/>
      <c r="G105" s="2"/>
    </row>
    <row r="106" spans="1:7" x14ac:dyDescent="0.25">
      <c r="A106" s="2"/>
      <c r="B106" s="2"/>
      <c r="C106" s="2"/>
      <c r="D106" s="2"/>
      <c r="E106" s="2"/>
      <c r="F106" s="2"/>
      <c r="G106" s="2"/>
    </row>
    <row r="107" spans="1:7" x14ac:dyDescent="0.25">
      <c r="A107" s="2"/>
      <c r="B107" s="2"/>
      <c r="C107" s="2"/>
      <c r="D107" s="2"/>
      <c r="E107" s="2"/>
      <c r="F107" s="2"/>
      <c r="G107" s="2"/>
    </row>
    <row r="108" spans="1:7" x14ac:dyDescent="0.25">
      <c r="A108" s="2"/>
      <c r="B108" s="2"/>
      <c r="C108" s="2"/>
      <c r="D108" s="2"/>
      <c r="E108" s="2"/>
      <c r="F108" s="2"/>
      <c r="G108" s="2"/>
    </row>
    <row r="109" spans="1:7" x14ac:dyDescent="0.25">
      <c r="A109" s="2"/>
      <c r="B109" s="2"/>
      <c r="C109" s="2"/>
      <c r="D109" s="2"/>
      <c r="E109" s="2"/>
      <c r="F109" s="2"/>
      <c r="G109" s="2"/>
    </row>
    <row r="110" spans="1:7" x14ac:dyDescent="0.25">
      <c r="A110" s="2"/>
      <c r="B110" s="2"/>
      <c r="C110" s="2"/>
      <c r="D110" s="2"/>
      <c r="E110" s="2"/>
      <c r="F110" s="2"/>
      <c r="G110" s="2"/>
    </row>
    <row r="111" spans="1:7" x14ac:dyDescent="0.25">
      <c r="A111" s="2"/>
      <c r="B111" s="2"/>
      <c r="C111" s="2"/>
      <c r="D111" s="2"/>
      <c r="E111" s="2"/>
      <c r="F111" s="2"/>
      <c r="G111" s="2"/>
    </row>
    <row r="112" spans="1:7" x14ac:dyDescent="0.25">
      <c r="A112" s="2"/>
      <c r="B112" s="2"/>
      <c r="C112" s="2"/>
      <c r="D112" s="2"/>
      <c r="E112" s="2"/>
      <c r="F112" s="2"/>
      <c r="G112" s="2"/>
    </row>
    <row r="113" spans="1:7" x14ac:dyDescent="0.25">
      <c r="A113" s="2"/>
      <c r="B113" s="2"/>
      <c r="C113" s="2"/>
      <c r="D113" s="2"/>
      <c r="E113" s="2"/>
      <c r="F113" s="2"/>
      <c r="G113" s="2"/>
    </row>
    <row r="114" spans="1:7" x14ac:dyDescent="0.25">
      <c r="A114" s="2"/>
      <c r="B114" s="2"/>
      <c r="C114" s="2"/>
      <c r="D114" s="2"/>
      <c r="E114" s="2"/>
      <c r="F114" s="2"/>
      <c r="G114" s="2"/>
    </row>
    <row r="115" spans="1:7" x14ac:dyDescent="0.25">
      <c r="A115" s="2"/>
      <c r="B115" s="2"/>
      <c r="C115" s="2"/>
      <c r="D115" s="2"/>
      <c r="E115" s="2"/>
      <c r="F115" s="2"/>
      <c r="G115" s="2"/>
    </row>
    <row r="116" spans="1:7" x14ac:dyDescent="0.25">
      <c r="A116" s="2"/>
      <c r="B116" s="2"/>
      <c r="C116" s="2"/>
      <c r="D116" s="2"/>
      <c r="E116" s="2"/>
      <c r="F116" s="2"/>
      <c r="G116" s="2"/>
    </row>
    <row r="117" spans="1:7" x14ac:dyDescent="0.25">
      <c r="A117" s="2"/>
      <c r="B117" s="2"/>
      <c r="C117" s="2"/>
      <c r="D117" s="2"/>
      <c r="E117" s="2"/>
      <c r="F117" s="2"/>
      <c r="G117" s="2"/>
    </row>
    <row r="118" spans="1:7" x14ac:dyDescent="0.25">
      <c r="A118" s="2"/>
      <c r="B118" s="2"/>
      <c r="C118" s="2"/>
      <c r="D118" s="2"/>
      <c r="E118" s="2"/>
      <c r="F118" s="2"/>
      <c r="G118" s="2"/>
    </row>
    <row r="119" spans="1:7" x14ac:dyDescent="0.25">
      <c r="A119" s="2"/>
      <c r="B119" s="2"/>
      <c r="C119" s="2"/>
      <c r="D119" s="2"/>
      <c r="E119" s="2"/>
      <c r="F119" s="2"/>
      <c r="G119" s="2"/>
    </row>
    <row r="120" spans="1:7" x14ac:dyDescent="0.25">
      <c r="A120" s="2"/>
      <c r="B120" s="2"/>
      <c r="C120" s="2"/>
      <c r="D120" s="2"/>
      <c r="E120" s="2"/>
      <c r="F120" s="2"/>
      <c r="G120" s="2"/>
    </row>
    <row r="121" spans="1:7" x14ac:dyDescent="0.25">
      <c r="A121" s="2"/>
      <c r="B121" s="2"/>
      <c r="C121" s="2"/>
      <c r="D121" s="2"/>
      <c r="E121" s="2"/>
      <c r="F121" s="2"/>
      <c r="G121" s="2"/>
    </row>
    <row r="122" spans="1:7" x14ac:dyDescent="0.25">
      <c r="A122" s="2"/>
      <c r="B122" s="2"/>
      <c r="C122" s="2"/>
      <c r="D122" s="2"/>
      <c r="E122" s="2"/>
      <c r="F122" s="2"/>
      <c r="G122" s="2"/>
    </row>
    <row r="123" spans="1:7" x14ac:dyDescent="0.25">
      <c r="A123" s="2"/>
      <c r="B123" s="2"/>
      <c r="C123" s="2"/>
      <c r="D123" s="2"/>
      <c r="E123" s="2"/>
      <c r="F123" s="2"/>
      <c r="G123" s="2"/>
    </row>
    <row r="124" spans="1:7" x14ac:dyDescent="0.25">
      <c r="A124" s="2"/>
      <c r="B124" s="2"/>
      <c r="C124" s="2"/>
      <c r="D124" s="2"/>
      <c r="E124" s="2"/>
      <c r="F124" s="2"/>
      <c r="G124" s="2"/>
    </row>
    <row r="125" spans="1:7" x14ac:dyDescent="0.25">
      <c r="A125" s="2"/>
      <c r="B125" s="2"/>
      <c r="C125" s="2"/>
      <c r="D125" s="2"/>
      <c r="E125" s="2"/>
      <c r="F125" s="2"/>
      <c r="G125" s="2"/>
    </row>
    <row r="126" spans="1:7" x14ac:dyDescent="0.25">
      <c r="A126" s="2"/>
      <c r="B126" s="2"/>
      <c r="C126" s="2"/>
      <c r="D126" s="2"/>
      <c r="E126" s="2"/>
      <c r="F126" s="2"/>
      <c r="G126" s="2"/>
    </row>
    <row r="127" spans="1:7" x14ac:dyDescent="0.25">
      <c r="A127" s="2"/>
      <c r="B127" s="2"/>
      <c r="C127" s="2"/>
      <c r="D127" s="2"/>
      <c r="E127" s="2"/>
      <c r="F127" s="2"/>
      <c r="G127" s="2"/>
    </row>
    <row r="128" spans="1:7" x14ac:dyDescent="0.25">
      <c r="A128" s="2"/>
      <c r="B128" s="2"/>
      <c r="C128" s="2"/>
      <c r="D128" s="2"/>
      <c r="E128" s="2"/>
      <c r="F128" s="2"/>
      <c r="G128" s="2"/>
    </row>
    <row r="129" spans="1:7" x14ac:dyDescent="0.25">
      <c r="A129" s="2"/>
      <c r="B129" s="2"/>
      <c r="C129" s="2"/>
      <c r="D129" s="2"/>
      <c r="E129" s="2"/>
      <c r="F129" s="2"/>
      <c r="G129" s="2"/>
    </row>
    <row r="130" spans="1:7" x14ac:dyDescent="0.25">
      <c r="A130" s="2"/>
      <c r="B130" s="2"/>
      <c r="C130" s="2"/>
      <c r="D130" s="2"/>
      <c r="E130" s="2"/>
      <c r="F130" s="2"/>
      <c r="G130" s="2"/>
    </row>
    <row r="131" spans="1:7" x14ac:dyDescent="0.25">
      <c r="A131" s="2"/>
      <c r="B131" s="2"/>
      <c r="C131" s="2"/>
      <c r="D131" s="2"/>
      <c r="E131" s="2"/>
      <c r="F131" s="2"/>
      <c r="G131" s="2"/>
    </row>
    <row r="132" spans="1:7" x14ac:dyDescent="0.25">
      <c r="A132" s="2"/>
      <c r="B132" s="2"/>
      <c r="C132" s="2"/>
      <c r="D132" s="2"/>
      <c r="E132" s="2"/>
      <c r="F132" s="2"/>
      <c r="G132" s="2"/>
    </row>
    <row r="133" spans="1:7" x14ac:dyDescent="0.25">
      <c r="A133" s="2"/>
      <c r="B133" s="2"/>
      <c r="C133" s="2"/>
      <c r="D133" s="2"/>
      <c r="E133" s="2"/>
      <c r="F133" s="2"/>
      <c r="G133" s="2"/>
    </row>
    <row r="134" spans="1:7" x14ac:dyDescent="0.25">
      <c r="A134" s="2"/>
      <c r="B134" s="2"/>
      <c r="C134" s="2"/>
      <c r="D134" s="2"/>
      <c r="E134" s="2"/>
      <c r="F134" s="2"/>
      <c r="G134" s="2"/>
    </row>
    <row r="135" spans="1:7" x14ac:dyDescent="0.25">
      <c r="A135" s="2"/>
      <c r="B135" s="2"/>
      <c r="C135" s="2"/>
      <c r="D135" s="2"/>
      <c r="E135" s="2"/>
      <c r="F135" s="2"/>
      <c r="G135" s="2"/>
    </row>
    <row r="136" spans="1:7" x14ac:dyDescent="0.25">
      <c r="A136" s="2"/>
      <c r="B136" s="2"/>
      <c r="C136" s="2"/>
      <c r="D136" s="2"/>
      <c r="E136" s="2"/>
      <c r="F136" s="2"/>
      <c r="G136" s="2"/>
    </row>
    <row r="137" spans="1:7" x14ac:dyDescent="0.25">
      <c r="A137" s="2"/>
      <c r="B137" s="2"/>
      <c r="C137" s="2"/>
      <c r="D137" s="2"/>
      <c r="E137" s="2"/>
      <c r="F137" s="2"/>
      <c r="G137" s="2"/>
    </row>
    <row r="138" spans="1:7" x14ac:dyDescent="0.25">
      <c r="A138" s="2"/>
      <c r="B138" s="2"/>
      <c r="C138" s="2"/>
      <c r="D138" s="2"/>
      <c r="E138" s="2"/>
      <c r="F138" s="2"/>
      <c r="G138" s="2"/>
    </row>
    <row r="139" spans="1:7" x14ac:dyDescent="0.25">
      <c r="A139" s="2"/>
      <c r="B139" s="2"/>
      <c r="C139" s="2"/>
      <c r="D139" s="2"/>
      <c r="E139" s="2"/>
      <c r="F139" s="2"/>
      <c r="G139" s="2"/>
    </row>
    <row r="140" spans="1:7" x14ac:dyDescent="0.25">
      <c r="A140" s="2"/>
      <c r="B140" s="2"/>
      <c r="C140" s="2"/>
      <c r="D140" s="2"/>
      <c r="E140" s="2"/>
      <c r="F140" s="2"/>
      <c r="G140" s="2"/>
    </row>
    <row r="141" spans="1:7" x14ac:dyDescent="0.25">
      <c r="A141" s="2"/>
      <c r="B141" s="2"/>
      <c r="C141" s="2"/>
      <c r="D141" s="2"/>
      <c r="E141" s="2"/>
      <c r="F141" s="2"/>
      <c r="G141" s="2"/>
    </row>
    <row r="142" spans="1:7" x14ac:dyDescent="0.25">
      <c r="A142" s="2"/>
      <c r="B142" s="2"/>
      <c r="C142" s="2"/>
      <c r="D142" s="2"/>
      <c r="E142" s="2"/>
      <c r="F142" s="2"/>
      <c r="G142" s="2"/>
    </row>
    <row r="143" spans="1:7" x14ac:dyDescent="0.25">
      <c r="A143" s="2"/>
      <c r="B143" s="2"/>
      <c r="C143" s="2"/>
      <c r="D143" s="2"/>
      <c r="E143" s="2"/>
      <c r="F143" s="2"/>
      <c r="G143" s="2"/>
    </row>
    <row r="144" spans="1:7" x14ac:dyDescent="0.25">
      <c r="A144" s="2"/>
      <c r="B144" s="2"/>
      <c r="C144" s="2"/>
      <c r="D144" s="2"/>
      <c r="E144" s="2"/>
      <c r="F144" s="2"/>
      <c r="G144" s="2"/>
    </row>
    <row r="145" spans="1:7" x14ac:dyDescent="0.25">
      <c r="A145" s="2"/>
      <c r="B145" s="2"/>
      <c r="C145" s="2"/>
      <c r="D145" s="2"/>
      <c r="E145" s="2"/>
      <c r="F145" s="2"/>
      <c r="G145" s="2"/>
    </row>
    <row r="146" spans="1:7" x14ac:dyDescent="0.25">
      <c r="A146" s="2"/>
      <c r="B146" s="2"/>
      <c r="C146" s="2"/>
      <c r="D146" s="2"/>
      <c r="E146" s="2"/>
      <c r="F146" s="2"/>
      <c r="G146" s="2"/>
    </row>
    <row r="147" spans="1:7" x14ac:dyDescent="0.25">
      <c r="A147" s="2"/>
      <c r="B147" s="2"/>
      <c r="C147" s="2"/>
      <c r="D147" s="2"/>
      <c r="E147" s="2"/>
      <c r="F147" s="2"/>
      <c r="G147" s="2"/>
    </row>
    <row r="148" spans="1:7" x14ac:dyDescent="0.25">
      <c r="A148" s="2"/>
      <c r="B148" s="2"/>
      <c r="C148" s="2"/>
      <c r="D148" s="2"/>
      <c r="E148" s="2"/>
      <c r="F148" s="2"/>
      <c r="G148" s="2"/>
    </row>
    <row r="149" spans="1:7" x14ac:dyDescent="0.25">
      <c r="A149" s="2"/>
      <c r="B149" s="2"/>
      <c r="C149" s="2"/>
      <c r="D149" s="2"/>
      <c r="E149" s="2"/>
      <c r="F149" s="2"/>
      <c r="G149" s="2"/>
    </row>
    <row r="150" spans="1:7" x14ac:dyDescent="0.25">
      <c r="A150" s="2"/>
      <c r="B150" s="2"/>
      <c r="C150" s="2"/>
      <c r="D150" s="2"/>
      <c r="E150" s="2"/>
      <c r="F150" s="2"/>
      <c r="G150" s="2"/>
    </row>
    <row r="151" spans="1:7" x14ac:dyDescent="0.25">
      <c r="A151" s="2"/>
      <c r="B151" s="2"/>
      <c r="C151" s="2"/>
      <c r="D151" s="2"/>
      <c r="E151" s="2"/>
      <c r="F151" s="2"/>
      <c r="G151" s="2"/>
    </row>
    <row r="152" spans="1:7" x14ac:dyDescent="0.25">
      <c r="A152" s="2"/>
      <c r="B152" s="2"/>
      <c r="C152" s="2"/>
      <c r="D152" s="2"/>
      <c r="E152" s="2"/>
      <c r="F152" s="2"/>
      <c r="G152" s="2"/>
    </row>
    <row r="153" spans="1:7" x14ac:dyDescent="0.25">
      <c r="A153" s="2"/>
      <c r="B153" s="2"/>
      <c r="C153" s="2"/>
      <c r="D153" s="2"/>
      <c r="E153" s="2"/>
      <c r="F153" s="2"/>
      <c r="G153" s="2"/>
    </row>
    <row r="154" spans="1:7" x14ac:dyDescent="0.25">
      <c r="A154" s="2"/>
      <c r="B154" s="2"/>
      <c r="C154" s="2"/>
      <c r="D154" s="2"/>
      <c r="E154" s="2"/>
      <c r="F154" s="2"/>
      <c r="G154" s="2"/>
    </row>
    <row r="155" spans="1:7" x14ac:dyDescent="0.25">
      <c r="A155" s="2"/>
      <c r="B155" s="2"/>
      <c r="C155" s="2"/>
      <c r="D155" s="2"/>
      <c r="E155" s="2"/>
      <c r="F155" s="2"/>
      <c r="G155" s="2"/>
    </row>
    <row r="156" spans="1:7" x14ac:dyDescent="0.25">
      <c r="A156" s="2"/>
      <c r="B156" s="2"/>
      <c r="C156" s="2"/>
      <c r="D156" s="2"/>
      <c r="E156" s="2"/>
      <c r="F156" s="2"/>
      <c r="G156" s="2"/>
    </row>
    <row r="157" spans="1:7" x14ac:dyDescent="0.25">
      <c r="A157" s="2"/>
      <c r="B157" s="2"/>
      <c r="C157" s="2"/>
      <c r="D157" s="2"/>
      <c r="E157" s="2"/>
      <c r="F157" s="2"/>
      <c r="G157" s="2"/>
    </row>
    <row r="158" spans="1:7" x14ac:dyDescent="0.25">
      <c r="A158" s="2"/>
      <c r="B158" s="2"/>
      <c r="C158" s="2"/>
      <c r="D158" s="2"/>
      <c r="E158" s="2"/>
      <c r="F158" s="2"/>
      <c r="G158" s="2"/>
    </row>
    <row r="159" spans="1:7" x14ac:dyDescent="0.25">
      <c r="A159" s="2"/>
      <c r="B159" s="2"/>
      <c r="C159" s="2"/>
      <c r="D159" s="2"/>
      <c r="E159" s="2"/>
      <c r="F159" s="2"/>
      <c r="G159" s="2"/>
    </row>
    <row r="160" spans="1:7" x14ac:dyDescent="0.25">
      <c r="A160" s="2"/>
      <c r="B160" s="2"/>
      <c r="C160" s="2"/>
      <c r="D160" s="2"/>
      <c r="E160" s="2"/>
      <c r="F160" s="2"/>
      <c r="G160" s="2"/>
    </row>
    <row r="161" spans="1:7" x14ac:dyDescent="0.25">
      <c r="A161" s="2"/>
      <c r="B161" s="2"/>
      <c r="C161" s="2"/>
      <c r="D161" s="2"/>
      <c r="E161" s="2"/>
      <c r="F161" s="2"/>
      <c r="G161" s="2"/>
    </row>
    <row r="162" spans="1:7" x14ac:dyDescent="0.25">
      <c r="A162" s="2"/>
      <c r="B162" s="2"/>
      <c r="C162" s="2"/>
      <c r="D162" s="2"/>
      <c r="E162" s="2"/>
      <c r="F162" s="2"/>
      <c r="G162" s="2"/>
    </row>
    <row r="163" spans="1:7" x14ac:dyDescent="0.25">
      <c r="A163" s="2"/>
      <c r="B163" s="2"/>
      <c r="C163" s="2"/>
      <c r="D163" s="2"/>
      <c r="E163" s="2"/>
      <c r="F163" s="2"/>
      <c r="G163" s="2"/>
    </row>
    <row r="164" spans="1:7" x14ac:dyDescent="0.25">
      <c r="A164" s="2"/>
      <c r="B164" s="2"/>
      <c r="C164" s="2"/>
      <c r="D164" s="2"/>
      <c r="E164" s="2"/>
      <c r="F164" s="2"/>
      <c r="G164" s="2"/>
    </row>
    <row r="165" spans="1:7" x14ac:dyDescent="0.25">
      <c r="A165" s="2"/>
      <c r="B165" s="2"/>
      <c r="C165" s="2"/>
      <c r="D165" s="2"/>
      <c r="E165" s="2"/>
      <c r="F165" s="2"/>
      <c r="G165" s="2"/>
    </row>
    <row r="166" spans="1:7" x14ac:dyDescent="0.25">
      <c r="A166" s="2"/>
      <c r="B166" s="2"/>
      <c r="C166" s="2"/>
      <c r="D166" s="2"/>
      <c r="E166" s="2"/>
      <c r="F166" s="2"/>
      <c r="G166" s="2"/>
    </row>
    <row r="167" spans="1:7" x14ac:dyDescent="0.25">
      <c r="A167" s="2"/>
      <c r="B167" s="2"/>
      <c r="C167" s="2"/>
      <c r="D167" s="2"/>
      <c r="E167" s="2"/>
      <c r="F167" s="2"/>
      <c r="G167" s="2"/>
    </row>
    <row r="168" spans="1:7" x14ac:dyDescent="0.25">
      <c r="A168" s="2"/>
      <c r="B168" s="2"/>
      <c r="C168" s="2"/>
      <c r="D168" s="2"/>
      <c r="E168" s="2"/>
      <c r="F168" s="2"/>
      <c r="G168" s="2"/>
    </row>
    <row r="169" spans="1:7" x14ac:dyDescent="0.25">
      <c r="A169" s="2"/>
      <c r="B169" s="2"/>
      <c r="C169" s="2"/>
      <c r="D169" s="2"/>
      <c r="E169" s="2"/>
      <c r="F169" s="2"/>
      <c r="G169" s="2"/>
    </row>
    <row r="170" spans="1:7" x14ac:dyDescent="0.25">
      <c r="A170" s="2"/>
      <c r="B170" s="2"/>
      <c r="C170" s="2"/>
      <c r="D170" s="2"/>
      <c r="E170" s="2"/>
      <c r="F170" s="2"/>
      <c r="G170" s="2"/>
    </row>
    <row r="171" spans="1:7" x14ac:dyDescent="0.25">
      <c r="A171" s="2"/>
      <c r="B171" s="2"/>
      <c r="C171" s="2"/>
      <c r="D171" s="2"/>
      <c r="E171" s="2"/>
      <c r="F171" s="2"/>
      <c r="G171" s="2"/>
    </row>
    <row r="172" spans="1:7" x14ac:dyDescent="0.25">
      <c r="A172" s="2"/>
      <c r="B172" s="2"/>
      <c r="C172" s="2"/>
      <c r="D172" s="2"/>
      <c r="E172" s="2"/>
      <c r="F172" s="2"/>
      <c r="G172" s="2"/>
    </row>
    <row r="173" spans="1:7" x14ac:dyDescent="0.25">
      <c r="A173" s="2"/>
      <c r="B173" s="2"/>
      <c r="C173" s="2"/>
      <c r="D173" s="2"/>
      <c r="E173" s="2"/>
      <c r="F173" s="2"/>
      <c r="G173" s="2"/>
    </row>
    <row r="174" spans="1:7" x14ac:dyDescent="0.25">
      <c r="A174" s="2"/>
      <c r="B174" s="2"/>
      <c r="C174" s="2"/>
      <c r="D174" s="2"/>
      <c r="E174" s="2"/>
      <c r="F174" s="2"/>
      <c r="G174" s="2"/>
    </row>
    <row r="175" spans="1:7" x14ac:dyDescent="0.25">
      <c r="A175" s="2"/>
      <c r="B175" s="2"/>
      <c r="C175" s="2"/>
      <c r="D175" s="2"/>
      <c r="E175" s="2"/>
      <c r="F175" s="2"/>
      <c r="G175" s="2"/>
    </row>
    <row r="1000" spans="189:204" x14ac:dyDescent="0.25">
      <c r="GH1000" t="s">
        <v>53</v>
      </c>
      <c r="GI1000" t="s">
        <v>54</v>
      </c>
      <c r="GJ1000" t="s">
        <v>55</v>
      </c>
      <c r="GK1000" t="s">
        <v>56</v>
      </c>
      <c r="GL1000" t="s">
        <v>57</v>
      </c>
      <c r="GM1000" t="s">
        <v>58</v>
      </c>
      <c r="GN1000" t="s">
        <v>59</v>
      </c>
      <c r="GO1000" t="s">
        <v>60</v>
      </c>
      <c r="GP1000" t="s">
        <v>61</v>
      </c>
      <c r="GQ1000" t="s">
        <v>62</v>
      </c>
      <c r="GR1000" t="s">
        <v>63</v>
      </c>
      <c r="GS1000" t="s">
        <v>64</v>
      </c>
      <c r="GT1000" t="s">
        <v>65</v>
      </c>
      <c r="GU1000" t="s">
        <v>66</v>
      </c>
      <c r="GV1000" t="s">
        <v>67</v>
      </c>
    </row>
    <row r="1001" spans="189:204" x14ac:dyDescent="0.25">
      <c r="GG1001">
        <v>0</v>
      </c>
      <c r="GH1001">
        <v>0</v>
      </c>
      <c r="GI1001" t="s">
        <v>68</v>
      </c>
      <c r="GJ1001">
        <v>0</v>
      </c>
      <c r="GK1001">
        <v>0</v>
      </c>
      <c r="GL1001">
        <v>0</v>
      </c>
      <c r="GM1001" t="s">
        <v>69</v>
      </c>
      <c r="GN1001">
        <v>3</v>
      </c>
      <c r="GO1001">
        <v>1</v>
      </c>
      <c r="GP1001">
        <v>2</v>
      </c>
      <c r="GQ1001">
        <v>3</v>
      </c>
      <c r="GR1001">
        <v>0</v>
      </c>
      <c r="GS1001">
        <v>0</v>
      </c>
      <c r="GT1001">
        <v>41</v>
      </c>
      <c r="GU1001">
        <v>1</v>
      </c>
      <c r="GV1001" t="b">
        <v>1</v>
      </c>
    </row>
    <row r="1002" spans="189:204" x14ac:dyDescent="0.25">
      <c r="GG1002">
        <v>0</v>
      </c>
      <c r="GH1002">
        <v>1</v>
      </c>
      <c r="GK1002">
        <v>0</v>
      </c>
      <c r="GL1002">
        <v>0</v>
      </c>
      <c r="GM1002" t="s">
        <v>74</v>
      </c>
      <c r="GN1002">
        <v>2</v>
      </c>
      <c r="GO1002">
        <v>4</v>
      </c>
      <c r="GP1002">
        <v>5</v>
      </c>
      <c r="GQ1002">
        <v>0</v>
      </c>
      <c r="GR1002">
        <v>0</v>
      </c>
      <c r="GS1002">
        <v>0</v>
      </c>
      <c r="GT1002">
        <v>15</v>
      </c>
      <c r="GU1002">
        <v>5</v>
      </c>
      <c r="GV1002" t="b">
        <v>1</v>
      </c>
    </row>
    <row r="1003" spans="189:204" x14ac:dyDescent="0.25">
      <c r="GG1003">
        <v>0</v>
      </c>
      <c r="GH1003">
        <v>2</v>
      </c>
      <c r="GK1003">
        <v>0</v>
      </c>
      <c r="GL1003">
        <v>0</v>
      </c>
      <c r="GM1003" t="s">
        <v>74</v>
      </c>
      <c r="GN1003">
        <v>2</v>
      </c>
      <c r="GO1003">
        <v>14</v>
      </c>
      <c r="GP1003">
        <v>15</v>
      </c>
      <c r="GQ1003">
        <v>0</v>
      </c>
      <c r="GR1003">
        <v>0</v>
      </c>
      <c r="GS1003">
        <v>0</v>
      </c>
      <c r="GT1003">
        <v>45</v>
      </c>
      <c r="GU1003">
        <v>5</v>
      </c>
      <c r="GV1003" t="b">
        <v>1</v>
      </c>
    </row>
    <row r="1004" spans="189:204" x14ac:dyDescent="0.25">
      <c r="GG1004">
        <v>0</v>
      </c>
      <c r="GH1004">
        <v>3</v>
      </c>
      <c r="GK1004">
        <v>0</v>
      </c>
      <c r="GL1004">
        <v>0</v>
      </c>
      <c r="GM1004" t="s">
        <v>69</v>
      </c>
      <c r="GN1004">
        <v>2</v>
      </c>
      <c r="GO1004">
        <v>24</v>
      </c>
      <c r="GP1004">
        <v>25</v>
      </c>
      <c r="GQ1004">
        <v>0</v>
      </c>
      <c r="GR1004">
        <v>0</v>
      </c>
      <c r="GS1004">
        <v>0</v>
      </c>
      <c r="GT1004">
        <v>68</v>
      </c>
      <c r="GU1004">
        <v>5</v>
      </c>
      <c r="GV1004" t="b">
        <v>1</v>
      </c>
    </row>
    <row r="1005" spans="189:204" x14ac:dyDescent="0.25">
      <c r="GG1005">
        <v>3</v>
      </c>
      <c r="GH1005">
        <v>4</v>
      </c>
      <c r="GL1005">
        <v>1</v>
      </c>
      <c r="GM1005" t="s">
        <v>69</v>
      </c>
      <c r="GN1005">
        <v>2</v>
      </c>
      <c r="GO1005">
        <v>6</v>
      </c>
      <c r="GP1005">
        <v>7</v>
      </c>
      <c r="GQ1005">
        <v>0</v>
      </c>
      <c r="GR1005">
        <v>0</v>
      </c>
      <c r="GS1005">
        <v>0</v>
      </c>
      <c r="GT1005">
        <v>8</v>
      </c>
      <c r="GU1005">
        <v>9</v>
      </c>
      <c r="GV1005" t="b">
        <v>1</v>
      </c>
    </row>
    <row r="1006" spans="189:204" x14ac:dyDescent="0.25">
      <c r="GG1006">
        <v>0</v>
      </c>
      <c r="GH1006">
        <v>5</v>
      </c>
      <c r="GL1006">
        <v>1</v>
      </c>
      <c r="GM1006" t="s">
        <v>69</v>
      </c>
      <c r="GN1006">
        <v>2</v>
      </c>
      <c r="GO1006">
        <v>10</v>
      </c>
      <c r="GP1006">
        <v>11</v>
      </c>
      <c r="GQ1006">
        <v>0</v>
      </c>
      <c r="GR1006">
        <v>0</v>
      </c>
      <c r="GS1006">
        <v>0</v>
      </c>
      <c r="GT1006">
        <v>23</v>
      </c>
      <c r="GU1006">
        <v>9</v>
      </c>
      <c r="GV1006" t="b">
        <v>1</v>
      </c>
    </row>
    <row r="1007" spans="189:204" x14ac:dyDescent="0.25">
      <c r="GG1007">
        <v>24</v>
      </c>
      <c r="GH1007">
        <v>6</v>
      </c>
      <c r="GK1007">
        <v>0</v>
      </c>
      <c r="GL1007">
        <v>4</v>
      </c>
      <c r="GM1007" t="s">
        <v>74</v>
      </c>
      <c r="GN1007">
        <v>2</v>
      </c>
      <c r="GO1007">
        <v>8</v>
      </c>
      <c r="GP1007">
        <v>9</v>
      </c>
      <c r="GQ1007">
        <v>0</v>
      </c>
      <c r="GR1007">
        <v>0</v>
      </c>
      <c r="GS1007">
        <v>0</v>
      </c>
      <c r="GT1007">
        <v>4</v>
      </c>
      <c r="GU1007">
        <v>13</v>
      </c>
      <c r="GV1007" t="b">
        <v>1</v>
      </c>
    </row>
    <row r="1008" spans="189:204" x14ac:dyDescent="0.25">
      <c r="GG1008">
        <v>25</v>
      </c>
      <c r="GH1008">
        <v>7</v>
      </c>
      <c r="GK1008">
        <v>0</v>
      </c>
      <c r="GL1008">
        <v>4</v>
      </c>
      <c r="GM1008" t="s">
        <v>70</v>
      </c>
      <c r="GN1008">
        <v>0</v>
      </c>
      <c r="GO1008">
        <v>0</v>
      </c>
      <c r="GP1008">
        <v>0</v>
      </c>
      <c r="GQ1008">
        <v>0</v>
      </c>
      <c r="GR1008">
        <v>0</v>
      </c>
      <c r="GS1008">
        <v>0</v>
      </c>
      <c r="GT1008">
        <v>12</v>
      </c>
      <c r="GU1008">
        <v>13</v>
      </c>
      <c r="GV1008" t="b">
        <v>1</v>
      </c>
    </row>
    <row r="1009" spans="189:204" x14ac:dyDescent="0.25">
      <c r="GG1009">
        <v>26</v>
      </c>
      <c r="GH1009">
        <v>8</v>
      </c>
      <c r="GL1009">
        <v>6</v>
      </c>
      <c r="GM1009" t="s">
        <v>70</v>
      </c>
      <c r="GN1009">
        <v>0</v>
      </c>
      <c r="GO1009">
        <v>0</v>
      </c>
      <c r="GP1009">
        <v>0</v>
      </c>
      <c r="GQ1009">
        <v>0</v>
      </c>
      <c r="GR1009">
        <v>0</v>
      </c>
      <c r="GS1009">
        <v>0</v>
      </c>
      <c r="GT1009">
        <v>2</v>
      </c>
      <c r="GU1009">
        <v>17</v>
      </c>
      <c r="GV1009" t="b">
        <v>1</v>
      </c>
    </row>
    <row r="1010" spans="189:204" x14ac:dyDescent="0.25">
      <c r="GG1010">
        <v>27</v>
      </c>
      <c r="GH1010">
        <v>9</v>
      </c>
      <c r="GL1010">
        <v>6</v>
      </c>
      <c r="GM1010" t="s">
        <v>70</v>
      </c>
      <c r="GN1010">
        <v>0</v>
      </c>
      <c r="GO1010">
        <v>0</v>
      </c>
      <c r="GP1010">
        <v>0</v>
      </c>
      <c r="GQ1010">
        <v>0</v>
      </c>
      <c r="GR1010">
        <v>0</v>
      </c>
      <c r="GS1010">
        <v>0</v>
      </c>
      <c r="GT1010">
        <v>7</v>
      </c>
      <c r="GU1010">
        <v>17</v>
      </c>
      <c r="GV1010" t="b">
        <v>1</v>
      </c>
    </row>
    <row r="1011" spans="189:204" x14ac:dyDescent="0.25">
      <c r="GG1011">
        <v>0</v>
      </c>
      <c r="GH1011">
        <v>10</v>
      </c>
      <c r="GK1011">
        <v>0</v>
      </c>
      <c r="GL1011">
        <v>5</v>
      </c>
      <c r="GM1011" t="s">
        <v>74</v>
      </c>
      <c r="GN1011">
        <v>2</v>
      </c>
      <c r="GO1011">
        <v>12</v>
      </c>
      <c r="GP1011">
        <v>13</v>
      </c>
      <c r="GQ1011">
        <v>0</v>
      </c>
      <c r="GR1011">
        <v>0</v>
      </c>
      <c r="GS1011">
        <v>0</v>
      </c>
      <c r="GT1011">
        <v>19</v>
      </c>
      <c r="GU1011">
        <v>13</v>
      </c>
      <c r="GV1011" t="b">
        <v>1</v>
      </c>
    </row>
    <row r="1012" spans="189:204" x14ac:dyDescent="0.25">
      <c r="GG1012">
        <v>0</v>
      </c>
      <c r="GH1012">
        <v>11</v>
      </c>
      <c r="GK1012">
        <v>0</v>
      </c>
      <c r="GL1012">
        <v>5</v>
      </c>
      <c r="GM1012" t="s">
        <v>70</v>
      </c>
      <c r="GN1012">
        <v>0</v>
      </c>
      <c r="GO1012">
        <v>0</v>
      </c>
      <c r="GP1012">
        <v>0</v>
      </c>
      <c r="GQ1012">
        <v>0</v>
      </c>
      <c r="GR1012">
        <v>0</v>
      </c>
      <c r="GS1012">
        <v>0</v>
      </c>
      <c r="GT1012">
        <v>27</v>
      </c>
      <c r="GU1012">
        <v>13</v>
      </c>
      <c r="GV1012" t="b">
        <v>1</v>
      </c>
    </row>
    <row r="1013" spans="189:204" x14ac:dyDescent="0.25">
      <c r="GG1013">
        <v>0</v>
      </c>
      <c r="GH1013">
        <v>12</v>
      </c>
      <c r="GL1013">
        <v>10</v>
      </c>
      <c r="GM1013" t="s">
        <v>70</v>
      </c>
      <c r="GN1013">
        <v>0</v>
      </c>
      <c r="GO1013">
        <v>0</v>
      </c>
      <c r="GP1013">
        <v>0</v>
      </c>
      <c r="GQ1013">
        <v>0</v>
      </c>
      <c r="GR1013">
        <v>0</v>
      </c>
      <c r="GS1013">
        <v>0</v>
      </c>
      <c r="GT1013">
        <v>17</v>
      </c>
      <c r="GU1013">
        <v>17</v>
      </c>
      <c r="GV1013" t="b">
        <v>1</v>
      </c>
    </row>
    <row r="1014" spans="189:204" x14ac:dyDescent="0.25">
      <c r="GG1014">
        <v>0</v>
      </c>
      <c r="GH1014">
        <v>13</v>
      </c>
      <c r="GL1014">
        <v>10</v>
      </c>
      <c r="GM1014" t="s">
        <v>70</v>
      </c>
      <c r="GN1014">
        <v>0</v>
      </c>
      <c r="GO1014">
        <v>0</v>
      </c>
      <c r="GP1014">
        <v>0</v>
      </c>
      <c r="GQ1014">
        <v>0</v>
      </c>
      <c r="GR1014">
        <v>0</v>
      </c>
      <c r="GS1014">
        <v>0</v>
      </c>
      <c r="GT1014">
        <v>22</v>
      </c>
      <c r="GU1014">
        <v>17</v>
      </c>
      <c r="GV1014" t="b">
        <v>1</v>
      </c>
    </row>
    <row r="1015" spans="189:204" x14ac:dyDescent="0.25">
      <c r="GG1015">
        <v>0</v>
      </c>
      <c r="GH1015">
        <v>14</v>
      </c>
      <c r="GL1015">
        <v>2</v>
      </c>
      <c r="GM1015" t="s">
        <v>69</v>
      </c>
      <c r="GN1015">
        <v>2</v>
      </c>
      <c r="GO1015">
        <v>16</v>
      </c>
      <c r="GP1015">
        <v>17</v>
      </c>
      <c r="GQ1015">
        <v>0</v>
      </c>
      <c r="GR1015">
        <v>0</v>
      </c>
      <c r="GS1015">
        <v>0</v>
      </c>
      <c r="GT1015">
        <v>38</v>
      </c>
      <c r="GU1015">
        <v>9</v>
      </c>
      <c r="GV1015" t="b">
        <v>1</v>
      </c>
    </row>
    <row r="1016" spans="189:204" x14ac:dyDescent="0.25">
      <c r="GG1016">
        <v>0</v>
      </c>
      <c r="GH1016">
        <v>15</v>
      </c>
      <c r="GL1016">
        <v>2</v>
      </c>
      <c r="GM1016" t="s">
        <v>69</v>
      </c>
      <c r="GN1016">
        <v>2</v>
      </c>
      <c r="GO1016">
        <v>20</v>
      </c>
      <c r="GP1016">
        <v>21</v>
      </c>
      <c r="GQ1016">
        <v>0</v>
      </c>
      <c r="GR1016">
        <v>0</v>
      </c>
      <c r="GS1016">
        <v>0</v>
      </c>
      <c r="GT1016">
        <v>53</v>
      </c>
      <c r="GU1016">
        <v>9</v>
      </c>
      <c r="GV1016" t="b">
        <v>1</v>
      </c>
    </row>
    <row r="1017" spans="189:204" x14ac:dyDescent="0.25">
      <c r="GG1017">
        <v>0</v>
      </c>
      <c r="GH1017">
        <v>16</v>
      </c>
      <c r="GK1017">
        <v>0</v>
      </c>
      <c r="GL1017">
        <v>14</v>
      </c>
      <c r="GM1017" t="s">
        <v>74</v>
      </c>
      <c r="GN1017">
        <v>2</v>
      </c>
      <c r="GO1017">
        <v>18</v>
      </c>
      <c r="GP1017">
        <v>19</v>
      </c>
      <c r="GQ1017">
        <v>0</v>
      </c>
      <c r="GR1017">
        <v>0</v>
      </c>
      <c r="GS1017">
        <v>0</v>
      </c>
      <c r="GT1017">
        <v>34</v>
      </c>
      <c r="GU1017">
        <v>13</v>
      </c>
      <c r="GV1017" t="b">
        <v>1</v>
      </c>
    </row>
    <row r="1018" spans="189:204" x14ac:dyDescent="0.25">
      <c r="GG1018">
        <v>0</v>
      </c>
      <c r="GH1018">
        <v>17</v>
      </c>
      <c r="GK1018">
        <v>0</v>
      </c>
      <c r="GL1018">
        <v>14</v>
      </c>
      <c r="GM1018" t="s">
        <v>70</v>
      </c>
      <c r="GN1018">
        <v>0</v>
      </c>
      <c r="GO1018">
        <v>0</v>
      </c>
      <c r="GP1018">
        <v>0</v>
      </c>
      <c r="GQ1018">
        <v>0</v>
      </c>
      <c r="GR1018">
        <v>0</v>
      </c>
      <c r="GS1018">
        <v>0</v>
      </c>
      <c r="GT1018">
        <v>42</v>
      </c>
      <c r="GU1018">
        <v>13</v>
      </c>
      <c r="GV1018" t="b">
        <v>1</v>
      </c>
    </row>
    <row r="1019" spans="189:204" x14ac:dyDescent="0.25">
      <c r="GG1019">
        <v>0</v>
      </c>
      <c r="GH1019">
        <v>18</v>
      </c>
      <c r="GL1019">
        <v>16</v>
      </c>
      <c r="GM1019" t="s">
        <v>70</v>
      </c>
      <c r="GN1019">
        <v>0</v>
      </c>
      <c r="GO1019">
        <v>0</v>
      </c>
      <c r="GP1019">
        <v>0</v>
      </c>
      <c r="GQ1019">
        <v>0</v>
      </c>
      <c r="GR1019">
        <v>0</v>
      </c>
      <c r="GS1019">
        <v>0</v>
      </c>
      <c r="GT1019">
        <v>32</v>
      </c>
      <c r="GU1019">
        <v>17</v>
      </c>
      <c r="GV1019" t="b">
        <v>1</v>
      </c>
    </row>
    <row r="1020" spans="189:204" x14ac:dyDescent="0.25">
      <c r="GG1020">
        <v>0</v>
      </c>
      <c r="GH1020">
        <v>19</v>
      </c>
      <c r="GL1020">
        <v>16</v>
      </c>
      <c r="GM1020" t="s">
        <v>70</v>
      </c>
      <c r="GN1020">
        <v>0</v>
      </c>
      <c r="GO1020">
        <v>0</v>
      </c>
      <c r="GP1020">
        <v>0</v>
      </c>
      <c r="GQ1020">
        <v>0</v>
      </c>
      <c r="GR1020">
        <v>0</v>
      </c>
      <c r="GS1020">
        <v>0</v>
      </c>
      <c r="GT1020">
        <v>37</v>
      </c>
      <c r="GU1020">
        <v>17</v>
      </c>
      <c r="GV1020" t="b">
        <v>1</v>
      </c>
    </row>
    <row r="1021" spans="189:204" x14ac:dyDescent="0.25">
      <c r="GG1021">
        <v>0</v>
      </c>
      <c r="GH1021">
        <v>20</v>
      </c>
      <c r="GK1021">
        <v>0</v>
      </c>
      <c r="GL1021">
        <v>15</v>
      </c>
      <c r="GM1021" t="s">
        <v>74</v>
      </c>
      <c r="GN1021">
        <v>2</v>
      </c>
      <c r="GO1021">
        <v>22</v>
      </c>
      <c r="GP1021">
        <v>23</v>
      </c>
      <c r="GQ1021">
        <v>0</v>
      </c>
      <c r="GR1021">
        <v>0</v>
      </c>
      <c r="GS1021">
        <v>0</v>
      </c>
      <c r="GT1021">
        <v>49</v>
      </c>
      <c r="GU1021">
        <v>13</v>
      </c>
      <c r="GV1021" t="b">
        <v>1</v>
      </c>
    </row>
    <row r="1022" spans="189:204" x14ac:dyDescent="0.25">
      <c r="GG1022">
        <v>0</v>
      </c>
      <c r="GH1022">
        <v>21</v>
      </c>
      <c r="GK1022">
        <v>0</v>
      </c>
      <c r="GL1022">
        <v>15</v>
      </c>
      <c r="GM1022" t="s">
        <v>70</v>
      </c>
      <c r="GN1022">
        <v>0</v>
      </c>
      <c r="GO1022">
        <v>0</v>
      </c>
      <c r="GP1022">
        <v>0</v>
      </c>
      <c r="GQ1022">
        <v>0</v>
      </c>
      <c r="GR1022">
        <v>0</v>
      </c>
      <c r="GS1022">
        <v>0</v>
      </c>
      <c r="GT1022">
        <v>57</v>
      </c>
      <c r="GU1022">
        <v>13</v>
      </c>
      <c r="GV1022" t="b">
        <v>1</v>
      </c>
    </row>
    <row r="1023" spans="189:204" x14ac:dyDescent="0.25">
      <c r="GG1023">
        <v>0</v>
      </c>
      <c r="GH1023">
        <v>22</v>
      </c>
      <c r="GL1023">
        <v>20</v>
      </c>
      <c r="GM1023" t="s">
        <v>70</v>
      </c>
      <c r="GN1023">
        <v>0</v>
      </c>
      <c r="GO1023">
        <v>0</v>
      </c>
      <c r="GP1023">
        <v>0</v>
      </c>
      <c r="GQ1023">
        <v>0</v>
      </c>
      <c r="GR1023">
        <v>0</v>
      </c>
      <c r="GS1023">
        <v>0</v>
      </c>
      <c r="GT1023">
        <v>47</v>
      </c>
      <c r="GU1023">
        <v>17</v>
      </c>
      <c r="GV1023" t="b">
        <v>1</v>
      </c>
    </row>
    <row r="1024" spans="189:204" x14ac:dyDescent="0.25">
      <c r="GG1024">
        <v>0</v>
      </c>
      <c r="GH1024">
        <v>23</v>
      </c>
      <c r="GL1024">
        <v>20</v>
      </c>
      <c r="GM1024" t="s">
        <v>70</v>
      </c>
      <c r="GN1024">
        <v>0</v>
      </c>
      <c r="GO1024">
        <v>0</v>
      </c>
      <c r="GP1024">
        <v>0</v>
      </c>
      <c r="GQ1024">
        <v>0</v>
      </c>
      <c r="GR1024">
        <v>0</v>
      </c>
      <c r="GS1024">
        <v>0</v>
      </c>
      <c r="GT1024">
        <v>52</v>
      </c>
      <c r="GU1024">
        <v>17</v>
      </c>
      <c r="GV1024" t="b">
        <v>1</v>
      </c>
    </row>
    <row r="1025" spans="190:204" x14ac:dyDescent="0.25">
      <c r="GH1025">
        <v>24</v>
      </c>
      <c r="GK1025">
        <v>0</v>
      </c>
      <c r="GL1025">
        <v>3</v>
      </c>
      <c r="GM1025" t="s">
        <v>74</v>
      </c>
      <c r="GN1025">
        <v>2</v>
      </c>
      <c r="GO1025">
        <v>26</v>
      </c>
      <c r="GP1025">
        <v>27</v>
      </c>
      <c r="GQ1025">
        <v>0</v>
      </c>
      <c r="GR1025">
        <v>0</v>
      </c>
      <c r="GS1025">
        <v>0</v>
      </c>
      <c r="GT1025">
        <v>64</v>
      </c>
      <c r="GU1025">
        <v>9</v>
      </c>
      <c r="GV1025" t="b">
        <v>1</v>
      </c>
    </row>
    <row r="1026" spans="190:204" x14ac:dyDescent="0.25">
      <c r="GH1026">
        <v>25</v>
      </c>
      <c r="GK1026">
        <v>0</v>
      </c>
      <c r="GL1026">
        <v>3</v>
      </c>
      <c r="GM1026" t="s">
        <v>70</v>
      </c>
      <c r="GN1026">
        <v>0</v>
      </c>
      <c r="GO1026">
        <v>0</v>
      </c>
      <c r="GP1026">
        <v>0</v>
      </c>
      <c r="GQ1026">
        <v>0</v>
      </c>
      <c r="GR1026">
        <v>0</v>
      </c>
      <c r="GS1026">
        <v>0</v>
      </c>
      <c r="GT1026">
        <v>72</v>
      </c>
      <c r="GU1026">
        <v>9</v>
      </c>
      <c r="GV1026" t="b">
        <v>1</v>
      </c>
    </row>
    <row r="1027" spans="190:204" x14ac:dyDescent="0.25">
      <c r="GH1027">
        <v>26</v>
      </c>
      <c r="GL1027">
        <v>24</v>
      </c>
      <c r="GM1027" t="s">
        <v>70</v>
      </c>
      <c r="GN1027">
        <v>0</v>
      </c>
      <c r="GO1027">
        <v>0</v>
      </c>
      <c r="GP1027">
        <v>0</v>
      </c>
      <c r="GQ1027">
        <v>0</v>
      </c>
      <c r="GR1027">
        <v>0</v>
      </c>
      <c r="GS1027">
        <v>0</v>
      </c>
      <c r="GT1027">
        <v>62</v>
      </c>
      <c r="GU1027">
        <v>13</v>
      </c>
      <c r="GV1027" t="b">
        <v>1</v>
      </c>
    </row>
    <row r="1028" spans="190:204" x14ac:dyDescent="0.25">
      <c r="GH1028">
        <v>27</v>
      </c>
      <c r="GL1028">
        <v>24</v>
      </c>
      <c r="GM1028" t="s">
        <v>70</v>
      </c>
      <c r="GN1028">
        <v>0</v>
      </c>
      <c r="GO1028">
        <v>0</v>
      </c>
      <c r="GP1028">
        <v>0</v>
      </c>
      <c r="GQ1028">
        <v>0</v>
      </c>
      <c r="GR1028">
        <v>0</v>
      </c>
      <c r="GS1028">
        <v>0</v>
      </c>
      <c r="GT1028">
        <v>67</v>
      </c>
      <c r="GU1028">
        <v>13</v>
      </c>
      <c r="GV1028" t="b">
        <v>1</v>
      </c>
    </row>
  </sheetData>
  <pageMargins left="0.7" right="0.7" top="0.75" bottom="0.75" header="0.3" footer="0.3"/>
  <pageSetup orientation="portrait" r:id="rId1"/>
  <headerFooter>
    <oddFooter>&amp;L&amp;ETreePlan Student License, For Education Only&amp;Z&amp;Ewww.TreePlan.com</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A8ADA-E26C-45D3-BA25-6995040021D8}">
  <dimension ref="A1:R37"/>
  <sheetViews>
    <sheetView topLeftCell="G7" zoomScale="125" workbookViewId="0">
      <selection activeCell="I19" sqref="I19"/>
    </sheetView>
  </sheetViews>
  <sheetFormatPr baseColWidth="10" defaultColWidth="10.7109375" defaultRowHeight="12.75" x14ac:dyDescent="0.2"/>
  <cols>
    <col min="1" max="5" width="11.42578125" style="4"/>
    <col min="6" max="6" width="15" style="4" bestFit="1" customWidth="1"/>
    <col min="7" max="17" width="11.42578125" style="4"/>
    <col min="18" max="18" width="13.28515625" style="4" bestFit="1" customWidth="1"/>
    <col min="19" max="261" width="11.42578125" style="4"/>
    <col min="262" max="262" width="15" style="4" bestFit="1" customWidth="1"/>
    <col min="263" max="517" width="11.42578125" style="4"/>
    <col min="518" max="518" width="15" style="4" bestFit="1" customWidth="1"/>
    <col min="519" max="773" width="11.42578125" style="4"/>
    <col min="774" max="774" width="15" style="4" bestFit="1" customWidth="1"/>
    <col min="775" max="1029" width="11.42578125" style="4"/>
    <col min="1030" max="1030" width="15" style="4" bestFit="1" customWidth="1"/>
    <col min="1031" max="1285" width="11.42578125" style="4"/>
    <col min="1286" max="1286" width="15" style="4" bestFit="1" customWidth="1"/>
    <col min="1287" max="1541" width="11.42578125" style="4"/>
    <col min="1542" max="1542" width="15" style="4" bestFit="1" customWidth="1"/>
    <col min="1543" max="1797" width="11.42578125" style="4"/>
    <col min="1798" max="1798" width="15" style="4" bestFit="1" customWidth="1"/>
    <col min="1799" max="2053" width="11.42578125" style="4"/>
    <col min="2054" max="2054" width="15" style="4" bestFit="1" customWidth="1"/>
    <col min="2055" max="2309" width="11.42578125" style="4"/>
    <col min="2310" max="2310" width="15" style="4" bestFit="1" customWidth="1"/>
    <col min="2311" max="2565" width="11.42578125" style="4"/>
    <col min="2566" max="2566" width="15" style="4" bestFit="1" customWidth="1"/>
    <col min="2567" max="2821" width="11.42578125" style="4"/>
    <col min="2822" max="2822" width="15" style="4" bestFit="1" customWidth="1"/>
    <col min="2823" max="3077" width="11.42578125" style="4"/>
    <col min="3078" max="3078" width="15" style="4" bestFit="1" customWidth="1"/>
    <col min="3079" max="3333" width="11.42578125" style="4"/>
    <col min="3334" max="3334" width="15" style="4" bestFit="1" customWidth="1"/>
    <col min="3335" max="3589" width="11.42578125" style="4"/>
    <col min="3590" max="3590" width="15" style="4" bestFit="1" customWidth="1"/>
    <col min="3591" max="3845" width="11.42578125" style="4"/>
    <col min="3846" max="3846" width="15" style="4" bestFit="1" customWidth="1"/>
    <col min="3847" max="4101" width="11.42578125" style="4"/>
    <col min="4102" max="4102" width="15" style="4" bestFit="1" customWidth="1"/>
    <col min="4103" max="4357" width="11.42578125" style="4"/>
    <col min="4358" max="4358" width="15" style="4" bestFit="1" customWidth="1"/>
    <col min="4359" max="4613" width="11.42578125" style="4"/>
    <col min="4614" max="4614" width="15" style="4" bestFit="1" customWidth="1"/>
    <col min="4615" max="4869" width="11.42578125" style="4"/>
    <col min="4870" max="4870" width="15" style="4" bestFit="1" customWidth="1"/>
    <col min="4871" max="5125" width="11.42578125" style="4"/>
    <col min="5126" max="5126" width="15" style="4" bestFit="1" customWidth="1"/>
    <col min="5127" max="5381" width="11.42578125" style="4"/>
    <col min="5382" max="5382" width="15" style="4" bestFit="1" customWidth="1"/>
    <col min="5383" max="5637" width="11.42578125" style="4"/>
    <col min="5638" max="5638" width="15" style="4" bestFit="1" customWidth="1"/>
    <col min="5639" max="5893" width="11.42578125" style="4"/>
    <col min="5894" max="5894" width="15" style="4" bestFit="1" customWidth="1"/>
    <col min="5895" max="6149" width="11.42578125" style="4"/>
    <col min="6150" max="6150" width="15" style="4" bestFit="1" customWidth="1"/>
    <col min="6151" max="6405" width="11.42578125" style="4"/>
    <col min="6406" max="6406" width="15" style="4" bestFit="1" customWidth="1"/>
    <col min="6407" max="6661" width="11.42578125" style="4"/>
    <col min="6662" max="6662" width="15" style="4" bestFit="1" customWidth="1"/>
    <col min="6663" max="6917" width="11.42578125" style="4"/>
    <col min="6918" max="6918" width="15" style="4" bestFit="1" customWidth="1"/>
    <col min="6919" max="7173" width="11.42578125" style="4"/>
    <col min="7174" max="7174" width="15" style="4" bestFit="1" customWidth="1"/>
    <col min="7175" max="7429" width="11.42578125" style="4"/>
    <col min="7430" max="7430" width="15" style="4" bestFit="1" customWidth="1"/>
    <col min="7431" max="7685" width="11.42578125" style="4"/>
    <col min="7686" max="7686" width="15" style="4" bestFit="1" customWidth="1"/>
    <col min="7687" max="7941" width="11.42578125" style="4"/>
    <col min="7942" max="7942" width="15" style="4" bestFit="1" customWidth="1"/>
    <col min="7943" max="8197" width="11.42578125" style="4"/>
    <col min="8198" max="8198" width="15" style="4" bestFit="1" customWidth="1"/>
    <col min="8199" max="8453" width="11.42578125" style="4"/>
    <col min="8454" max="8454" width="15" style="4" bestFit="1" customWidth="1"/>
    <col min="8455" max="8709" width="11.42578125" style="4"/>
    <col min="8710" max="8710" width="15" style="4" bestFit="1" customWidth="1"/>
    <col min="8711" max="8965" width="11.42578125" style="4"/>
    <col min="8966" max="8966" width="15" style="4" bestFit="1" customWidth="1"/>
    <col min="8967" max="9221" width="11.42578125" style="4"/>
    <col min="9222" max="9222" width="15" style="4" bestFit="1" customWidth="1"/>
    <col min="9223" max="9477" width="11.42578125" style="4"/>
    <col min="9478" max="9478" width="15" style="4" bestFit="1" customWidth="1"/>
    <col min="9479" max="9733" width="11.42578125" style="4"/>
    <col min="9734" max="9734" width="15" style="4" bestFit="1" customWidth="1"/>
    <col min="9735" max="9989" width="11.42578125" style="4"/>
    <col min="9990" max="9990" width="15" style="4" bestFit="1" customWidth="1"/>
    <col min="9991" max="10245" width="11.42578125" style="4"/>
    <col min="10246" max="10246" width="15" style="4" bestFit="1" customWidth="1"/>
    <col min="10247" max="10501" width="11.42578125" style="4"/>
    <col min="10502" max="10502" width="15" style="4" bestFit="1" customWidth="1"/>
    <col min="10503" max="10757" width="11.42578125" style="4"/>
    <col min="10758" max="10758" width="15" style="4" bestFit="1" customWidth="1"/>
    <col min="10759" max="11013" width="11.42578125" style="4"/>
    <col min="11014" max="11014" width="15" style="4" bestFit="1" customWidth="1"/>
    <col min="11015" max="11269" width="11.42578125" style="4"/>
    <col min="11270" max="11270" width="15" style="4" bestFit="1" customWidth="1"/>
    <col min="11271" max="11525" width="11.42578125" style="4"/>
    <col min="11526" max="11526" width="15" style="4" bestFit="1" customWidth="1"/>
    <col min="11527" max="11781" width="11.42578125" style="4"/>
    <col min="11782" max="11782" width="15" style="4" bestFit="1" customWidth="1"/>
    <col min="11783" max="12037" width="11.42578125" style="4"/>
    <col min="12038" max="12038" width="15" style="4" bestFit="1" customWidth="1"/>
    <col min="12039" max="12293" width="11.42578125" style="4"/>
    <col min="12294" max="12294" width="15" style="4" bestFit="1" customWidth="1"/>
    <col min="12295" max="12549" width="11.42578125" style="4"/>
    <col min="12550" max="12550" width="15" style="4" bestFit="1" customWidth="1"/>
    <col min="12551" max="12805" width="11.42578125" style="4"/>
    <col min="12806" max="12806" width="15" style="4" bestFit="1" customWidth="1"/>
    <col min="12807" max="13061" width="11.42578125" style="4"/>
    <col min="13062" max="13062" width="15" style="4" bestFit="1" customWidth="1"/>
    <col min="13063" max="13317" width="11.42578125" style="4"/>
    <col min="13318" max="13318" width="15" style="4" bestFit="1" customWidth="1"/>
    <col min="13319" max="13573" width="11.42578125" style="4"/>
    <col min="13574" max="13574" width="15" style="4" bestFit="1" customWidth="1"/>
    <col min="13575" max="13829" width="11.42578125" style="4"/>
    <col min="13830" max="13830" width="15" style="4" bestFit="1" customWidth="1"/>
    <col min="13831" max="14085" width="11.42578125" style="4"/>
    <col min="14086" max="14086" width="15" style="4" bestFit="1" customWidth="1"/>
    <col min="14087" max="14341" width="11.42578125" style="4"/>
    <col min="14342" max="14342" width="15" style="4" bestFit="1" customWidth="1"/>
    <col min="14343" max="14597" width="11.42578125" style="4"/>
    <col min="14598" max="14598" width="15" style="4" bestFit="1" customWidth="1"/>
    <col min="14599" max="14853" width="11.42578125" style="4"/>
    <col min="14854" max="14854" width="15" style="4" bestFit="1" customWidth="1"/>
    <col min="14855" max="15109" width="11.42578125" style="4"/>
    <col min="15110" max="15110" width="15" style="4" bestFit="1" customWidth="1"/>
    <col min="15111" max="15365" width="11.42578125" style="4"/>
    <col min="15366" max="15366" width="15" style="4" bestFit="1" customWidth="1"/>
    <col min="15367" max="15621" width="11.42578125" style="4"/>
    <col min="15622" max="15622" width="15" style="4" bestFit="1" customWidth="1"/>
    <col min="15623" max="15877" width="11.42578125" style="4"/>
    <col min="15878" max="15878" width="15" style="4" bestFit="1" customWidth="1"/>
    <col min="15879" max="16133" width="11.42578125" style="4"/>
    <col min="16134" max="16134" width="15" style="4" bestFit="1" customWidth="1"/>
    <col min="16135" max="16384" width="11.42578125" style="4"/>
  </cols>
  <sheetData>
    <row r="1" spans="1:18" ht="15" x14ac:dyDescent="0.25">
      <c r="C1" s="5" t="s">
        <v>8</v>
      </c>
      <c r="D1" s="5" t="s">
        <v>9</v>
      </c>
      <c r="E1" s="5" t="s">
        <v>10</v>
      </c>
      <c r="F1" s="5" t="s">
        <v>8</v>
      </c>
      <c r="G1" s="4" t="s">
        <v>11</v>
      </c>
      <c r="H1" s="5" t="s">
        <v>10</v>
      </c>
      <c r="I1" s="5" t="s">
        <v>12</v>
      </c>
      <c r="J1" s="5" t="s">
        <v>13</v>
      </c>
      <c r="L1" s="5"/>
      <c r="M1" s="5"/>
      <c r="N1" s="6" t="s">
        <v>14</v>
      </c>
      <c r="O1" s="7" t="s">
        <v>15</v>
      </c>
      <c r="P1" s="6"/>
    </row>
    <row r="2" spans="1:18" ht="15" x14ac:dyDescent="0.25">
      <c r="A2" s="4" t="s">
        <v>16</v>
      </c>
      <c r="B2" s="5" t="s">
        <v>17</v>
      </c>
      <c r="C2" s="5" t="s">
        <v>18</v>
      </c>
      <c r="D2" s="5" t="s">
        <v>19</v>
      </c>
      <c r="E2" s="5" t="s">
        <v>20</v>
      </c>
      <c r="F2" s="5" t="s">
        <v>21</v>
      </c>
      <c r="G2" s="4" t="s">
        <v>22</v>
      </c>
      <c r="H2" s="5" t="s">
        <v>20</v>
      </c>
      <c r="I2" s="5" t="s">
        <v>23</v>
      </c>
      <c r="J2" s="5" t="s">
        <v>24</v>
      </c>
      <c r="L2" s="5"/>
      <c r="N2" s="8">
        <v>0.1589034572140656</v>
      </c>
      <c r="O2" s="6">
        <v>0.17715448740330791</v>
      </c>
      <c r="P2" s="6"/>
    </row>
    <row r="3" spans="1:18" ht="15" x14ac:dyDescent="0.25">
      <c r="A3" s="5">
        <v>1</v>
      </c>
      <c r="B3" s="4">
        <v>1</v>
      </c>
      <c r="C3" s="9">
        <v>25</v>
      </c>
      <c r="D3" s="10">
        <f>AVERAGE(C3,C7,C11)</f>
        <v>25.333333333333332</v>
      </c>
      <c r="E3" s="11">
        <f>+D3/$C$25</f>
        <v>0.54972875226039775</v>
      </c>
      <c r="F3" s="10">
        <f>C3/E3</f>
        <v>45.476973684210535</v>
      </c>
      <c r="G3" s="10">
        <f>FORECAST(B3,$F$3:$F$14,$B$3:$B$14)</f>
        <v>45.520753207504143</v>
      </c>
      <c r="H3" s="11">
        <f>E3</f>
        <v>0.54972875226039775</v>
      </c>
      <c r="I3" s="10">
        <f t="shared" ref="I3:I20" si="0">G3*H3</f>
        <v>25.024066862714751</v>
      </c>
      <c r="J3" s="12">
        <f>POWER(C3-I3,2)</f>
        <v>5.7921388093065598E-4</v>
      </c>
      <c r="K3" s="4">
        <f>ABS(I3-C3)</f>
        <v>2.406686271475067E-2</v>
      </c>
      <c r="L3" s="5"/>
      <c r="M3" s="5"/>
      <c r="N3" s="5"/>
      <c r="O3" s="13"/>
      <c r="P3" s="6"/>
    </row>
    <row r="4" spans="1:18" ht="15" x14ac:dyDescent="0.25">
      <c r="A4" s="5">
        <v>2</v>
      </c>
      <c r="B4" s="4">
        <v>2</v>
      </c>
      <c r="C4" s="9">
        <v>47</v>
      </c>
      <c r="D4" s="10">
        <f>AVERAGE(C4,C8,C12,C16,C20)</f>
        <v>47.333333333333336</v>
      </c>
      <c r="E4" s="11">
        <f t="shared" ref="E4:E20" si="1">+D4/$C$25</f>
        <v>1.027124773960217</v>
      </c>
      <c r="F4" s="10">
        <f t="shared" ref="F4:F20" si="2">C4/E4</f>
        <v>45.758802816901408</v>
      </c>
      <c r="G4" s="10">
        <f>FORECAST(B4,$F$3:$F$14,$B$3:$B$14)</f>
        <v>45.623040503109451</v>
      </c>
      <c r="H4" s="11">
        <f t="shared" ref="H4:H17" si="3">E4</f>
        <v>1.027124773960217</v>
      </c>
      <c r="I4" s="10">
        <f t="shared" si="0"/>
        <v>46.860555164134119</v>
      </c>
      <c r="J4" s="12">
        <f t="shared" ref="J4:J19" si="4">POWER(C4-I4,2)</f>
        <v>1.9444862249662392E-2</v>
      </c>
      <c r="K4" s="4">
        <f t="shared" ref="K4:K14" si="5">ABS(I4-C4)</f>
        <v>0.13944483586588063</v>
      </c>
      <c r="L4" s="14" t="s">
        <v>25</v>
      </c>
      <c r="M4" s="14" t="s">
        <v>26</v>
      </c>
      <c r="N4" s="6"/>
      <c r="O4" s="13"/>
      <c r="P4" s="6"/>
    </row>
    <row r="5" spans="1:18" ht="15" x14ac:dyDescent="0.25">
      <c r="A5" s="5">
        <v>3</v>
      </c>
      <c r="B5" s="4">
        <v>3</v>
      </c>
      <c r="C5" s="9">
        <v>68</v>
      </c>
      <c r="D5" s="10">
        <f>AVERAGE(C5,C9,C13,C17)</f>
        <v>70</v>
      </c>
      <c r="E5" s="11">
        <f t="shared" si="1"/>
        <v>1.5189873417721518</v>
      </c>
      <c r="F5" s="10">
        <f t="shared" si="2"/>
        <v>44.766666666666673</v>
      </c>
      <c r="G5" s="10">
        <f t="shared" ref="G5:G18" si="6">FORECAST(B5,$F$3:$F$14,$B$3:$B$14)</f>
        <v>45.725327798714758</v>
      </c>
      <c r="H5" s="11">
        <f t="shared" si="3"/>
        <v>1.5189873417721518</v>
      </c>
      <c r="I5" s="10">
        <f t="shared" si="0"/>
        <v>69.456194124630002</v>
      </c>
      <c r="J5" s="12">
        <f t="shared" si="4"/>
        <v>2.1205013286069385</v>
      </c>
      <c r="K5" s="4">
        <f t="shared" si="5"/>
        <v>1.4561941246300023</v>
      </c>
      <c r="L5" s="14"/>
      <c r="M5" s="14" t="s">
        <v>27</v>
      </c>
      <c r="N5" s="15" t="s">
        <v>28</v>
      </c>
      <c r="O5" s="16" t="s">
        <v>29</v>
      </c>
      <c r="P5" s="15" t="s">
        <v>30</v>
      </c>
      <c r="Q5" s="5" t="s">
        <v>31</v>
      </c>
    </row>
    <row r="6" spans="1:18" ht="15" x14ac:dyDescent="0.25">
      <c r="A6" s="5">
        <v>4</v>
      </c>
      <c r="B6" s="4">
        <v>4</v>
      </c>
      <c r="C6" s="9">
        <v>42</v>
      </c>
      <c r="D6" s="10">
        <f>AVERAGE(C6,C10,C14,C18)</f>
        <v>41.666666666666664</v>
      </c>
      <c r="E6" s="11">
        <f t="shared" si="1"/>
        <v>0.90415913200723319</v>
      </c>
      <c r="F6" s="10">
        <f t="shared" si="2"/>
        <v>46.452000000000005</v>
      </c>
      <c r="G6" s="10">
        <f t="shared" si="6"/>
        <v>45.827615094320066</v>
      </c>
      <c r="H6" s="11">
        <f t="shared" si="3"/>
        <v>0.90415913200723319</v>
      </c>
      <c r="I6" s="10">
        <f t="shared" si="0"/>
        <v>41.435456685642009</v>
      </c>
      <c r="J6" s="12">
        <f t="shared" si="4"/>
        <v>0.31870915378630521</v>
      </c>
      <c r="K6" s="4">
        <f t="shared" si="5"/>
        <v>0.56454331435799077</v>
      </c>
      <c r="L6" s="14"/>
      <c r="M6" s="14"/>
      <c r="N6" s="15"/>
      <c r="O6" s="16"/>
      <c r="P6" s="15"/>
      <c r="Q6" s="5"/>
    </row>
    <row r="7" spans="1:18" ht="15" x14ac:dyDescent="0.25">
      <c r="A7" s="5">
        <v>1</v>
      </c>
      <c r="B7" s="4">
        <v>5</v>
      </c>
      <c r="C7" s="9">
        <v>27</v>
      </c>
      <c r="D7" s="10">
        <f t="shared" ref="D7:D20" si="7">D3</f>
        <v>25.333333333333332</v>
      </c>
      <c r="E7" s="11">
        <f t="shared" si="1"/>
        <v>0.54972875226039775</v>
      </c>
      <c r="F7" s="10">
        <f t="shared" si="2"/>
        <v>49.115131578947377</v>
      </c>
      <c r="G7" s="10">
        <f t="shared" si="6"/>
        <v>45.929902389925381</v>
      </c>
      <c r="H7" s="11">
        <f t="shared" si="3"/>
        <v>0.54972875226039775</v>
      </c>
      <c r="I7" s="10">
        <f t="shared" si="0"/>
        <v>25.248987932255542</v>
      </c>
      <c r="J7" s="12">
        <f t="shared" si="4"/>
        <v>3.0660432613867235</v>
      </c>
      <c r="K7" s="4">
        <f t="shared" si="5"/>
        <v>1.7510120677444583</v>
      </c>
      <c r="L7" s="14"/>
      <c r="M7" s="14"/>
      <c r="N7" s="15"/>
      <c r="O7" s="16"/>
      <c r="P7" s="15"/>
      <c r="Q7" s="5"/>
    </row>
    <row r="8" spans="1:18" ht="15" x14ac:dyDescent="0.25">
      <c r="A8" s="5">
        <v>2</v>
      </c>
      <c r="B8" s="4">
        <v>6</v>
      </c>
      <c r="C8" s="9">
        <v>46</v>
      </c>
      <c r="D8" s="10">
        <f t="shared" si="7"/>
        <v>47.333333333333336</v>
      </c>
      <c r="E8" s="11">
        <f t="shared" si="1"/>
        <v>1.027124773960217</v>
      </c>
      <c r="F8" s="10">
        <f t="shared" si="2"/>
        <v>44.785211267605639</v>
      </c>
      <c r="G8" s="10">
        <f t="shared" si="6"/>
        <v>46.032189685530689</v>
      </c>
      <c r="H8" s="11">
        <f t="shared" si="3"/>
        <v>1.027124773960217</v>
      </c>
      <c r="I8" s="10">
        <f t="shared" si="0"/>
        <v>47.280802425644538</v>
      </c>
      <c r="J8" s="12">
        <f t="shared" si="4"/>
        <v>1.6404548535369319</v>
      </c>
      <c r="K8" s="4">
        <f t="shared" si="5"/>
        <v>1.2808024256445378</v>
      </c>
      <c r="L8" s="9">
        <v>1</v>
      </c>
      <c r="M8" s="9">
        <v>25</v>
      </c>
      <c r="N8" s="17">
        <f>M8</f>
        <v>25</v>
      </c>
      <c r="O8" s="18">
        <v>0</v>
      </c>
      <c r="P8" s="17">
        <f>M8</f>
        <v>25</v>
      </c>
      <c r="Q8" s="19">
        <f t="shared" ref="Q8:Q19" si="8">(P8-M8)^2</f>
        <v>0</v>
      </c>
    </row>
    <row r="9" spans="1:18" ht="15" x14ac:dyDescent="0.25">
      <c r="A9" s="5">
        <v>3</v>
      </c>
      <c r="B9" s="4">
        <v>7</v>
      </c>
      <c r="C9" s="9">
        <v>72</v>
      </c>
      <c r="D9" s="10">
        <f t="shared" si="7"/>
        <v>70</v>
      </c>
      <c r="E9" s="11">
        <f t="shared" si="1"/>
        <v>1.5189873417721518</v>
      </c>
      <c r="F9" s="10">
        <f t="shared" si="2"/>
        <v>47.400000000000006</v>
      </c>
      <c r="G9" s="10">
        <f t="shared" si="6"/>
        <v>46.134476981135997</v>
      </c>
      <c r="H9" s="11">
        <f t="shared" si="3"/>
        <v>1.5189873417721518</v>
      </c>
      <c r="I9" s="10">
        <f t="shared" si="0"/>
        <v>70.077686553624289</v>
      </c>
      <c r="J9" s="12">
        <f t="shared" si="4"/>
        <v>3.6952889861168616</v>
      </c>
      <c r="K9" s="4">
        <f t="shared" si="5"/>
        <v>1.9223134463757106</v>
      </c>
      <c r="L9" s="9">
        <v>2</v>
      </c>
      <c r="M9" s="9">
        <v>47</v>
      </c>
      <c r="N9" s="17">
        <f t="shared" ref="N9:N19" si="9">(($N$2*M9)+((1-$N$2)*(N8+O8)))</f>
        <v>28.495876058709442</v>
      </c>
      <c r="O9" s="20">
        <f t="shared" ref="O9:O19" si="10">(($O$2*(N9-N8))+(1-$O$2)*O8)</f>
        <v>0.61931013120616751</v>
      </c>
      <c r="P9" s="17">
        <f t="shared" ref="P9:P19" si="11">(N8+O8)</f>
        <v>25</v>
      </c>
      <c r="Q9" s="19">
        <f t="shared" si="8"/>
        <v>484</v>
      </c>
      <c r="R9" s="4">
        <f t="shared" ref="R9:R19" si="12">ABS(P9-M9)</f>
        <v>22</v>
      </c>
    </row>
    <row r="10" spans="1:18" ht="15" x14ac:dyDescent="0.25">
      <c r="A10" s="5">
        <v>4</v>
      </c>
      <c r="B10" s="4">
        <v>8</v>
      </c>
      <c r="C10" s="9">
        <v>39</v>
      </c>
      <c r="D10" s="10">
        <f t="shared" si="7"/>
        <v>41.666666666666664</v>
      </c>
      <c r="E10" s="11">
        <f t="shared" si="1"/>
        <v>0.90415913200723319</v>
      </c>
      <c r="F10" s="10">
        <f t="shared" si="2"/>
        <v>43.134000000000007</v>
      </c>
      <c r="G10" s="10">
        <f t="shared" si="6"/>
        <v>46.236764276741305</v>
      </c>
      <c r="H10" s="11">
        <f t="shared" si="3"/>
        <v>0.90415913200723319</v>
      </c>
      <c r="I10" s="10">
        <f t="shared" si="0"/>
        <v>41.805392655281466</v>
      </c>
      <c r="J10" s="12">
        <f t="shared" si="4"/>
        <v>7.8702279503071937</v>
      </c>
      <c r="K10" s="4">
        <f t="shared" si="5"/>
        <v>2.8053926552814659</v>
      </c>
      <c r="L10" s="9">
        <v>3</v>
      </c>
      <c r="M10" s="9">
        <v>68</v>
      </c>
      <c r="N10" s="17">
        <f t="shared" si="9"/>
        <v>35.294117537463265</v>
      </c>
      <c r="O10" s="20">
        <f t="shared" si="10"/>
        <v>1.7139355467812032</v>
      </c>
      <c r="P10" s="17">
        <f t="shared" si="11"/>
        <v>29.115186189915608</v>
      </c>
      <c r="Q10" s="19">
        <f t="shared" si="8"/>
        <v>1512.02874504493</v>
      </c>
      <c r="R10" s="4">
        <f t="shared" si="12"/>
        <v>38.884813810084395</v>
      </c>
    </row>
    <row r="11" spans="1:18" ht="15" x14ac:dyDescent="0.25">
      <c r="A11" s="5">
        <v>1</v>
      </c>
      <c r="B11" s="4">
        <v>9</v>
      </c>
      <c r="C11" s="9">
        <v>24</v>
      </c>
      <c r="D11" s="11">
        <f t="shared" si="7"/>
        <v>25.333333333333332</v>
      </c>
      <c r="E11" s="11">
        <f t="shared" si="1"/>
        <v>0.54972875226039775</v>
      </c>
      <c r="F11" s="10">
        <f t="shared" si="2"/>
        <v>43.65789473684211</v>
      </c>
      <c r="G11" s="10">
        <f t="shared" si="6"/>
        <v>46.339051572346612</v>
      </c>
      <c r="H11" s="11">
        <f t="shared" si="3"/>
        <v>0.54972875226039775</v>
      </c>
      <c r="I11" s="10">
        <f t="shared" si="0"/>
        <v>25.473909001796326</v>
      </c>
      <c r="J11" s="12">
        <f t="shared" si="4"/>
        <v>2.1724077455762409</v>
      </c>
      <c r="K11" s="4">
        <f t="shared" si="5"/>
        <v>1.4739090017963257</v>
      </c>
      <c r="L11" s="9">
        <v>4</v>
      </c>
      <c r="M11" s="9">
        <v>42</v>
      </c>
      <c r="N11" s="17">
        <f t="shared" si="9"/>
        <v>37.801290707387111</v>
      </c>
      <c r="O11" s="20">
        <f t="shared" si="10"/>
        <v>1.8544611512980562</v>
      </c>
      <c r="P11" s="17">
        <f t="shared" si="11"/>
        <v>37.008053084244466</v>
      </c>
      <c r="Q11" s="19">
        <f t="shared" si="8"/>
        <v>24.91953400972119</v>
      </c>
      <c r="R11" s="4">
        <f t="shared" si="12"/>
        <v>4.9919469157555341</v>
      </c>
    </row>
    <row r="12" spans="1:18" ht="15" x14ac:dyDescent="0.25">
      <c r="A12" s="5">
        <v>2</v>
      </c>
      <c r="B12" s="4">
        <v>10</v>
      </c>
      <c r="C12" s="9">
        <v>49</v>
      </c>
      <c r="D12" s="11">
        <f t="shared" si="7"/>
        <v>47.333333333333336</v>
      </c>
      <c r="E12" s="11">
        <f t="shared" si="1"/>
        <v>1.027124773960217</v>
      </c>
      <c r="F12" s="10">
        <f t="shared" si="2"/>
        <v>47.70598591549296</v>
      </c>
      <c r="G12" s="10">
        <f t="shared" si="6"/>
        <v>46.44133886795192</v>
      </c>
      <c r="H12" s="11">
        <f t="shared" si="3"/>
        <v>1.027124773960217</v>
      </c>
      <c r="I12" s="10">
        <f t="shared" si="0"/>
        <v>47.701049687154956</v>
      </c>
      <c r="J12" s="12">
        <f t="shared" si="4"/>
        <v>1.6872719152402369</v>
      </c>
      <c r="K12" s="4">
        <f t="shared" si="5"/>
        <v>1.2989503128450437</v>
      </c>
      <c r="L12" s="9">
        <v>5</v>
      </c>
      <c r="M12" s="9">
        <v>27</v>
      </c>
      <c r="N12" s="17">
        <f t="shared" si="9"/>
        <v>37.644709134696754</v>
      </c>
      <c r="O12" s="20">
        <f t="shared" si="10"/>
        <v>1.4981959083837368</v>
      </c>
      <c r="P12" s="17">
        <f t="shared" si="11"/>
        <v>39.655751858685164</v>
      </c>
      <c r="Q12" s="19">
        <f t="shared" si="8"/>
        <v>160.168055108613</v>
      </c>
      <c r="R12" s="4">
        <f t="shared" si="12"/>
        <v>12.655751858685164</v>
      </c>
    </row>
    <row r="13" spans="1:18" ht="15" x14ac:dyDescent="0.25">
      <c r="A13" s="5">
        <v>3</v>
      </c>
      <c r="B13" s="4">
        <v>11</v>
      </c>
      <c r="C13" s="9">
        <v>70</v>
      </c>
      <c r="D13" s="11">
        <f t="shared" si="7"/>
        <v>70</v>
      </c>
      <c r="E13" s="11">
        <f t="shared" si="1"/>
        <v>1.5189873417721518</v>
      </c>
      <c r="F13" s="10">
        <f t="shared" si="2"/>
        <v>46.083333333333336</v>
      </c>
      <c r="G13" s="10">
        <f t="shared" si="6"/>
        <v>46.543626163557228</v>
      </c>
      <c r="H13" s="11">
        <f t="shared" si="3"/>
        <v>1.5189873417721518</v>
      </c>
      <c r="I13" s="10">
        <f t="shared" si="0"/>
        <v>70.699178982618562</v>
      </c>
      <c r="J13" s="12">
        <f t="shared" si="4"/>
        <v>0.48885124973552796</v>
      </c>
      <c r="K13" s="4">
        <f t="shared" si="5"/>
        <v>0.69917898261856237</v>
      </c>
      <c r="L13" s="9">
        <v>6</v>
      </c>
      <c r="M13" s="9">
        <v>46</v>
      </c>
      <c r="N13" s="17">
        <f t="shared" si="9"/>
        <v>40.232521138180132</v>
      </c>
      <c r="O13" s="20">
        <f t="shared" si="10"/>
        <v>1.6912262891775078</v>
      </c>
      <c r="P13" s="17">
        <f t="shared" si="11"/>
        <v>39.142905043080489</v>
      </c>
      <c r="Q13" s="19">
        <f t="shared" si="8"/>
        <v>47.019751248210987</v>
      </c>
      <c r="R13" s="4">
        <f t="shared" si="12"/>
        <v>6.8570949569195108</v>
      </c>
    </row>
    <row r="14" spans="1:18" ht="15" x14ac:dyDescent="0.25">
      <c r="A14" s="5">
        <v>4</v>
      </c>
      <c r="B14" s="4">
        <v>12</v>
      </c>
      <c r="C14" s="9">
        <v>44</v>
      </c>
      <c r="D14" s="11">
        <f t="shared" si="7"/>
        <v>41.666666666666664</v>
      </c>
      <c r="E14" s="11">
        <f t="shared" si="1"/>
        <v>0.90415913200723319</v>
      </c>
      <c r="F14" s="10">
        <f t="shared" si="2"/>
        <v>48.664000000000001</v>
      </c>
      <c r="G14" s="10">
        <f t="shared" si="6"/>
        <v>46.645913459162536</v>
      </c>
      <c r="H14" s="11">
        <f t="shared" si="3"/>
        <v>0.90415913200723319</v>
      </c>
      <c r="I14" s="10">
        <f t="shared" si="0"/>
        <v>42.175328624920915</v>
      </c>
      <c r="J14" s="12">
        <f t="shared" si="4"/>
        <v>3.3294256270329976</v>
      </c>
      <c r="K14" s="4">
        <f t="shared" si="5"/>
        <v>1.8246713750790846</v>
      </c>
      <c r="L14" s="9">
        <v>7</v>
      </c>
      <c r="M14" s="9">
        <v>72</v>
      </c>
      <c r="N14" s="17">
        <f t="shared" si="9"/>
        <v>46.702967941193947</v>
      </c>
      <c r="O14" s="20">
        <f t="shared" si="10"/>
        <v>2.5378866494935526</v>
      </c>
      <c r="P14" s="17">
        <f t="shared" si="11"/>
        <v>41.92374742735764</v>
      </c>
      <c r="Q14" s="19">
        <f t="shared" si="8"/>
        <v>904.58096881337622</v>
      </c>
      <c r="R14" s="4">
        <f t="shared" si="12"/>
        <v>30.07625257264236</v>
      </c>
    </row>
    <row r="15" spans="1:18" ht="15" x14ac:dyDescent="0.25">
      <c r="A15" s="5">
        <v>1</v>
      </c>
      <c r="B15" s="4">
        <v>13</v>
      </c>
      <c r="C15" s="9"/>
      <c r="D15" s="11">
        <f t="shared" si="7"/>
        <v>25.333333333333332</v>
      </c>
      <c r="E15" s="11">
        <f t="shared" si="1"/>
        <v>0.54972875226039775</v>
      </c>
      <c r="F15" s="10">
        <f t="shared" si="2"/>
        <v>0</v>
      </c>
      <c r="G15" s="10">
        <f t="shared" si="6"/>
        <v>46.748200754767851</v>
      </c>
      <c r="H15" s="11">
        <f t="shared" si="3"/>
        <v>0.54972875226039775</v>
      </c>
      <c r="I15" s="21">
        <f t="shared" si="0"/>
        <v>25.698830071337113</v>
      </c>
      <c r="J15" s="12"/>
      <c r="L15" s="9">
        <v>8</v>
      </c>
      <c r="M15" s="9">
        <v>39</v>
      </c>
      <c r="N15" s="17">
        <f t="shared" si="9"/>
        <v>47.613547391400722</v>
      </c>
      <c r="O15" s="20">
        <f t="shared" si="10"/>
        <v>2.2496018767561905</v>
      </c>
      <c r="P15" s="17">
        <f t="shared" si="11"/>
        <v>49.240854590687498</v>
      </c>
      <c r="Q15" s="19">
        <f t="shared" si="8"/>
        <v>104.8751027476052</v>
      </c>
      <c r="R15" s="4">
        <f t="shared" si="12"/>
        <v>10.240854590687498</v>
      </c>
    </row>
    <row r="16" spans="1:18" ht="15" x14ac:dyDescent="0.25">
      <c r="A16" s="5">
        <v>2</v>
      </c>
      <c r="B16" s="4">
        <v>14</v>
      </c>
      <c r="C16" s="9"/>
      <c r="D16" s="11">
        <f t="shared" si="7"/>
        <v>47.333333333333336</v>
      </c>
      <c r="E16" s="11">
        <f t="shared" si="1"/>
        <v>1.027124773960217</v>
      </c>
      <c r="F16" s="10">
        <f t="shared" si="2"/>
        <v>0</v>
      </c>
      <c r="G16" s="10">
        <f t="shared" si="6"/>
        <v>46.850488050373158</v>
      </c>
      <c r="H16" s="11">
        <f t="shared" si="3"/>
        <v>1.027124773960217</v>
      </c>
      <c r="I16" s="21">
        <f t="shared" si="0"/>
        <v>48.121296948665375</v>
      </c>
      <c r="J16" s="12"/>
      <c r="L16" s="9">
        <v>9</v>
      </c>
      <c r="M16" s="9">
        <v>24</v>
      </c>
      <c r="N16" s="17">
        <f t="shared" si="9"/>
        <v>45.753405435003344</v>
      </c>
      <c r="O16" s="20">
        <f t="shared" si="10"/>
        <v>1.521542314634964</v>
      </c>
      <c r="P16" s="17">
        <f t="shared" si="11"/>
        <v>49.86314926815691</v>
      </c>
      <c r="Q16" s="19">
        <f t="shared" si="8"/>
        <v>668.90249006696536</v>
      </c>
      <c r="R16" s="4">
        <f t="shared" si="12"/>
        <v>25.86314926815691</v>
      </c>
    </row>
    <row r="17" spans="1:18" ht="15" x14ac:dyDescent="0.25">
      <c r="A17" s="5">
        <v>3</v>
      </c>
      <c r="B17" s="4">
        <v>15</v>
      </c>
      <c r="C17" s="9"/>
      <c r="D17" s="11">
        <f t="shared" si="7"/>
        <v>70</v>
      </c>
      <c r="E17" s="11">
        <f t="shared" si="1"/>
        <v>1.5189873417721518</v>
      </c>
      <c r="F17" s="10">
        <f t="shared" si="2"/>
        <v>0</v>
      </c>
      <c r="G17" s="10">
        <f t="shared" si="6"/>
        <v>46.952775345978466</v>
      </c>
      <c r="H17" s="11">
        <f t="shared" si="3"/>
        <v>1.5189873417721518</v>
      </c>
      <c r="I17" s="21">
        <f t="shared" si="0"/>
        <v>71.32067141161285</v>
      </c>
      <c r="J17" s="12"/>
      <c r="K17" s="4">
        <f>AVERAGE(K3)</f>
        <v>2.406686271475067E-2</v>
      </c>
      <c r="L17" s="9">
        <v>10</v>
      </c>
      <c r="M17" s="9">
        <v>49</v>
      </c>
      <c r="N17" s="17">
        <f t="shared" si="9"/>
        <v>47.549064516095683</v>
      </c>
      <c r="O17" s="20">
        <f t="shared" si="10"/>
        <v>1.5701033298853724</v>
      </c>
      <c r="P17" s="17">
        <f t="shared" si="11"/>
        <v>47.274947749638308</v>
      </c>
      <c r="Q17" s="19">
        <f t="shared" si="8"/>
        <v>2.9758052664779377</v>
      </c>
      <c r="R17" s="4">
        <f t="shared" si="12"/>
        <v>1.7250522503616921</v>
      </c>
    </row>
    <row r="18" spans="1:18" ht="15" x14ac:dyDescent="0.25">
      <c r="A18" s="5">
        <v>4</v>
      </c>
      <c r="B18" s="4">
        <v>16</v>
      </c>
      <c r="C18" s="9"/>
      <c r="D18" s="11">
        <f t="shared" si="7"/>
        <v>41.666666666666664</v>
      </c>
      <c r="E18" s="11">
        <f t="shared" si="1"/>
        <v>0.90415913200723319</v>
      </c>
      <c r="F18" s="10">
        <f t="shared" si="2"/>
        <v>0</v>
      </c>
      <c r="G18" s="10">
        <f t="shared" si="6"/>
        <v>47.055062641583774</v>
      </c>
      <c r="H18" s="11">
        <f>E18</f>
        <v>0.90415913200723319</v>
      </c>
      <c r="I18" s="21">
        <f>G18*H18</f>
        <v>42.545264594560372</v>
      </c>
      <c r="J18" s="12"/>
      <c r="L18" s="9">
        <v>11</v>
      </c>
      <c r="M18" s="9">
        <v>70</v>
      </c>
      <c r="N18" s="17">
        <f t="shared" si="9"/>
        <v>52.437204264761284</v>
      </c>
      <c r="O18" s="20">
        <f t="shared" si="10"/>
        <v>2.1579083708398912</v>
      </c>
      <c r="P18" s="17">
        <f t="shared" si="11"/>
        <v>49.119167845981053</v>
      </c>
      <c r="Q18" s="19">
        <f t="shared" si="8"/>
        <v>436.00915144431156</v>
      </c>
      <c r="R18" s="4">
        <f t="shared" si="12"/>
        <v>20.880832154018947</v>
      </c>
    </row>
    <row r="19" spans="1:18" ht="15" x14ac:dyDescent="0.25">
      <c r="A19" s="5"/>
      <c r="C19" s="9"/>
      <c r="D19" s="11">
        <f t="shared" si="7"/>
        <v>25.333333333333332</v>
      </c>
      <c r="E19" s="11">
        <f t="shared" si="1"/>
        <v>0.54972875226039775</v>
      </c>
      <c r="F19" s="10">
        <f t="shared" si="2"/>
        <v>0</v>
      </c>
      <c r="G19" s="10"/>
      <c r="H19" s="11"/>
      <c r="I19" s="10">
        <f t="shared" si="0"/>
        <v>0</v>
      </c>
      <c r="J19" s="12">
        <f t="shared" si="4"/>
        <v>0</v>
      </c>
      <c r="L19" s="9">
        <v>12</v>
      </c>
      <c r="M19" s="9">
        <v>44</v>
      </c>
      <c r="N19" s="17">
        <f t="shared" si="9"/>
        <v>52.911512608231718</v>
      </c>
      <c r="O19" s="20">
        <f t="shared" si="10"/>
        <v>1.8596510709990597</v>
      </c>
      <c r="P19" s="17">
        <f t="shared" si="11"/>
        <v>54.595112635601176</v>
      </c>
      <c r="Q19" s="19">
        <f t="shared" si="8"/>
        <v>112.25641176107568</v>
      </c>
      <c r="R19" s="4">
        <f t="shared" si="12"/>
        <v>10.595112635601176</v>
      </c>
    </row>
    <row r="20" spans="1:18" ht="15" x14ac:dyDescent="0.25">
      <c r="A20" s="5"/>
      <c r="C20" s="9"/>
      <c r="D20" s="11">
        <f t="shared" si="7"/>
        <v>47.333333333333336</v>
      </c>
      <c r="E20" s="11">
        <f t="shared" si="1"/>
        <v>1.027124773960217</v>
      </c>
      <c r="F20" s="10">
        <f t="shared" si="2"/>
        <v>0</v>
      </c>
      <c r="G20" s="10"/>
      <c r="H20" s="11"/>
      <c r="I20" s="10">
        <f t="shared" si="0"/>
        <v>0</v>
      </c>
      <c r="J20" s="12">
        <f>POWER(C20-I20,2)</f>
        <v>0</v>
      </c>
      <c r="L20" s="9">
        <v>13</v>
      </c>
      <c r="M20" s="9"/>
      <c r="N20" s="17"/>
      <c r="O20" s="20"/>
      <c r="P20" s="22">
        <f>($N$19+(1*$O$19))</f>
        <v>54.771163679230774</v>
      </c>
      <c r="Q20" s="19"/>
    </row>
    <row r="21" spans="1:18" ht="15" x14ac:dyDescent="0.25">
      <c r="A21" s="5"/>
      <c r="C21" s="5"/>
      <c r="D21" s="11"/>
      <c r="E21" s="11"/>
      <c r="F21" s="10"/>
      <c r="G21" s="10"/>
      <c r="H21" s="11"/>
      <c r="I21" s="10">
        <f>G21*H21</f>
        <v>0</v>
      </c>
      <c r="L21" s="9">
        <v>14</v>
      </c>
      <c r="M21" s="9"/>
      <c r="N21" s="17"/>
      <c r="O21" s="20"/>
      <c r="P21" s="22">
        <f>($N$19+(2*$O$19))</f>
        <v>56.630814750229838</v>
      </c>
      <c r="Q21" s="19"/>
      <c r="R21" s="4">
        <f>AVERAGE(R9:R19)</f>
        <v>16.797351001173926</v>
      </c>
    </row>
    <row r="22" spans="1:18" ht="15" x14ac:dyDescent="0.25">
      <c r="A22" s="5"/>
      <c r="C22" s="5"/>
      <c r="D22" s="11"/>
      <c r="E22" s="11"/>
      <c r="F22" s="10"/>
      <c r="G22" s="10"/>
      <c r="H22" s="11"/>
      <c r="I22" s="10">
        <f>G22*H22</f>
        <v>0</v>
      </c>
      <c r="L22" s="9">
        <v>15</v>
      </c>
      <c r="M22" s="9"/>
      <c r="N22" s="17"/>
      <c r="O22" s="20"/>
      <c r="P22" s="22">
        <f>($N$19+(3*$O$19))</f>
        <v>58.490465821228895</v>
      </c>
      <c r="Q22" s="19"/>
    </row>
    <row r="23" spans="1:18" ht="15" x14ac:dyDescent="0.25">
      <c r="A23" s="5"/>
      <c r="C23" s="5"/>
      <c r="D23" s="11"/>
      <c r="E23" s="11"/>
      <c r="F23" s="10"/>
      <c r="G23" s="10"/>
      <c r="H23" s="11"/>
      <c r="I23" s="10"/>
      <c r="J23" s="23">
        <f>AVERAGE(J3:J14)</f>
        <v>2.2007671789547127</v>
      </c>
      <c r="L23" s="9">
        <v>16</v>
      </c>
      <c r="M23" s="9"/>
      <c r="N23" s="17"/>
      <c r="O23" s="20"/>
      <c r="P23" s="22">
        <f>($N$19+(4*$O$19))</f>
        <v>60.350116892227959</v>
      </c>
      <c r="Q23" s="19"/>
    </row>
    <row r="24" spans="1:18" ht="15" x14ac:dyDescent="0.25">
      <c r="A24" s="5"/>
      <c r="C24" s="5"/>
      <c r="D24" s="11"/>
      <c r="E24" s="11"/>
      <c r="F24" s="10"/>
      <c r="G24" s="10"/>
      <c r="H24" s="11"/>
      <c r="I24" s="10"/>
      <c r="L24" s="9">
        <v>17</v>
      </c>
      <c r="M24" s="9"/>
      <c r="N24" s="17"/>
      <c r="O24" s="20"/>
      <c r="P24" s="17"/>
      <c r="Q24" s="19"/>
    </row>
    <row r="25" spans="1:18" ht="15" x14ac:dyDescent="0.25">
      <c r="A25" s="4" t="s">
        <v>32</v>
      </c>
      <c r="B25" s="4">
        <f>AVERAGE(B3:B20)</f>
        <v>8.5</v>
      </c>
      <c r="C25" s="10">
        <f>AVERAGE(C3:C14)</f>
        <v>46.083333333333336</v>
      </c>
      <c r="F25" s="10">
        <f>AVERAGE(F3:F20)</f>
        <v>30.722222222222229</v>
      </c>
      <c r="L25" s="9">
        <v>18</v>
      </c>
      <c r="M25" s="9"/>
      <c r="N25" s="17"/>
      <c r="O25" s="20"/>
      <c r="P25" s="17"/>
      <c r="Q25" s="19"/>
    </row>
    <row r="26" spans="1:18" ht="15" x14ac:dyDescent="0.25">
      <c r="A26" s="4" t="s">
        <v>33</v>
      </c>
      <c r="B26" s="4">
        <f>SUM(B3:B20)</f>
        <v>136</v>
      </c>
      <c r="C26" s="10">
        <f>SUM(C3:C20)</f>
        <v>553</v>
      </c>
      <c r="F26" s="10">
        <f>SUM(F3:F20)</f>
        <v>553.00000000000011</v>
      </c>
      <c r="L26" s="9">
        <v>19</v>
      </c>
      <c r="M26" s="9"/>
      <c r="N26" s="17"/>
      <c r="O26" s="20"/>
      <c r="P26" s="17"/>
      <c r="Q26" s="19"/>
    </row>
    <row r="27" spans="1:18" ht="15" x14ac:dyDescent="0.25">
      <c r="L27" s="9">
        <v>20</v>
      </c>
      <c r="M27" s="9"/>
      <c r="N27" s="17"/>
      <c r="O27" s="20"/>
      <c r="P27" s="17"/>
      <c r="Q27" s="19"/>
    </row>
    <row r="28" spans="1:18" ht="15" x14ac:dyDescent="0.25">
      <c r="L28" s="9">
        <v>21</v>
      </c>
      <c r="M28" s="9"/>
      <c r="N28" s="17"/>
      <c r="O28" s="20"/>
      <c r="P28" s="17"/>
      <c r="Q28" s="19"/>
    </row>
    <row r="29" spans="1:18" ht="15" x14ac:dyDescent="0.25">
      <c r="L29" s="9">
        <v>22</v>
      </c>
      <c r="M29" s="9"/>
      <c r="N29" s="17"/>
      <c r="O29" s="20"/>
      <c r="P29" s="17"/>
      <c r="Q29" s="19"/>
    </row>
    <row r="30" spans="1:18" ht="15" x14ac:dyDescent="0.25">
      <c r="L30" s="9">
        <v>23</v>
      </c>
      <c r="M30" s="9"/>
      <c r="N30" s="17"/>
      <c r="O30" s="20"/>
      <c r="P30" s="17"/>
      <c r="Q30" s="19"/>
    </row>
    <row r="31" spans="1:18" ht="15" x14ac:dyDescent="0.25">
      <c r="L31" s="9">
        <v>24</v>
      </c>
      <c r="M31" s="9"/>
      <c r="N31" s="17"/>
      <c r="O31" s="20"/>
      <c r="P31" s="17"/>
      <c r="Q31" s="19"/>
    </row>
    <row r="32" spans="1:18" ht="15" x14ac:dyDescent="0.25">
      <c r="L32" s="9">
        <v>25</v>
      </c>
      <c r="M32" s="9"/>
      <c r="N32" s="6"/>
      <c r="O32" s="13"/>
    </row>
    <row r="33" spans="12:17" ht="15" x14ac:dyDescent="0.25">
      <c r="L33" s="9">
        <v>26</v>
      </c>
      <c r="M33" s="9"/>
      <c r="N33" s="6"/>
      <c r="O33" s="13"/>
    </row>
    <row r="34" spans="12:17" ht="15" x14ac:dyDescent="0.25">
      <c r="L34" s="9">
        <v>27</v>
      </c>
      <c r="M34" s="9"/>
      <c r="N34" s="6"/>
      <c r="O34" s="13"/>
    </row>
    <row r="35" spans="12:17" ht="15" x14ac:dyDescent="0.25">
      <c r="L35" s="9">
        <v>28</v>
      </c>
      <c r="M35" s="9"/>
      <c r="N35" s="6"/>
      <c r="O35" s="13"/>
    </row>
    <row r="36" spans="12:17" ht="15" x14ac:dyDescent="0.25">
      <c r="N36" s="6"/>
      <c r="O36" s="13"/>
      <c r="P36" s="6"/>
    </row>
    <row r="37" spans="12:17" ht="15" x14ac:dyDescent="0.25">
      <c r="N37" s="6"/>
      <c r="O37" s="13"/>
      <c r="P37" s="6" t="s">
        <v>34</v>
      </c>
      <c r="Q37" s="21">
        <f>AVERAGE(Q9:Q19)</f>
        <v>405.24872868284422</v>
      </c>
    </row>
  </sheetData>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4E7AA-E163-4960-A173-0C757ECD216C}">
  <dimension ref="A1:I23"/>
  <sheetViews>
    <sheetView topLeftCell="B5" workbookViewId="0">
      <selection activeCell="G21" sqref="G21"/>
    </sheetView>
  </sheetViews>
  <sheetFormatPr baseColWidth="10" defaultColWidth="8.7109375" defaultRowHeight="15" x14ac:dyDescent="0.25"/>
  <cols>
    <col min="1" max="1" width="12.42578125" style="2" bestFit="1" customWidth="1"/>
    <col min="2" max="2" width="10.85546875" style="2" bestFit="1" customWidth="1"/>
    <col min="3" max="3" width="15.7109375" style="2" bestFit="1" customWidth="1"/>
    <col min="4" max="4" width="12.42578125" style="2" bestFit="1" customWidth="1"/>
    <col min="5" max="5" width="21.140625" style="2" bestFit="1" customWidth="1"/>
    <col min="6" max="6" width="8.7109375" style="2"/>
    <col min="7" max="9" width="21.42578125" style="2" bestFit="1" customWidth="1"/>
    <col min="10" max="10" width="22.5703125" style="2" bestFit="1" customWidth="1"/>
    <col min="11" max="16384" width="8.7109375" style="2"/>
  </cols>
  <sheetData>
    <row r="1" spans="1:9" ht="15.75" thickBot="1" x14ac:dyDescent="0.3"/>
    <row r="2" spans="1:9" ht="30.75" thickBot="1" x14ac:dyDescent="0.3">
      <c r="B2" s="24" t="s">
        <v>35</v>
      </c>
      <c r="C2" s="25" t="s">
        <v>36</v>
      </c>
      <c r="D2" s="25" t="s">
        <v>37</v>
      </c>
      <c r="E2" s="26" t="s">
        <v>38</v>
      </c>
    </row>
    <row r="3" spans="1:9" ht="15.75" thickBot="1" x14ac:dyDescent="0.3">
      <c r="B3" s="27" t="s">
        <v>39</v>
      </c>
      <c r="C3" s="28">
        <v>12000</v>
      </c>
      <c r="D3" s="28">
        <v>2200</v>
      </c>
      <c r="E3" s="28">
        <v>13</v>
      </c>
    </row>
    <row r="4" spans="1:9" ht="15.75" thickBot="1" x14ac:dyDescent="0.3">
      <c r="B4" s="27" t="s">
        <v>40</v>
      </c>
      <c r="C4" s="28">
        <v>12500</v>
      </c>
      <c r="D4" s="28">
        <v>3200</v>
      </c>
      <c r="E4" s="28">
        <v>15</v>
      </c>
    </row>
    <row r="5" spans="1:9" ht="15.75" thickBot="1" x14ac:dyDescent="0.3">
      <c r="B5" s="27" t="s">
        <v>41</v>
      </c>
      <c r="C5" s="28">
        <v>12525</v>
      </c>
      <c r="D5" s="28">
        <v>3400</v>
      </c>
      <c r="E5" s="28">
        <v>12</v>
      </c>
    </row>
    <row r="9" spans="1:9" ht="15.75" thickBot="1" x14ac:dyDescent="0.3">
      <c r="G9" s="29" t="s">
        <v>42</v>
      </c>
      <c r="H9" s="29" t="s">
        <v>43</v>
      </c>
      <c r="I9" s="29" t="s">
        <v>44</v>
      </c>
    </row>
    <row r="10" spans="1:9" x14ac:dyDescent="0.25">
      <c r="G10" s="30"/>
      <c r="H10" s="30"/>
      <c r="I10" s="31"/>
    </row>
    <row r="11" spans="1:9" x14ac:dyDescent="0.25">
      <c r="A11" s="32" t="s">
        <v>45</v>
      </c>
      <c r="G11" s="33" t="s">
        <v>46</v>
      </c>
      <c r="H11" s="33" t="s">
        <v>46</v>
      </c>
      <c r="I11" s="34" t="s">
        <v>46</v>
      </c>
    </row>
    <row r="12" spans="1:9" x14ac:dyDescent="0.25">
      <c r="B12" s="2" t="s">
        <v>47</v>
      </c>
      <c r="C12" s="2">
        <v>1100</v>
      </c>
      <c r="D12" s="2">
        <v>1600</v>
      </c>
      <c r="E12" s="2">
        <v>1700</v>
      </c>
      <c r="G12" s="35" t="s">
        <v>48</v>
      </c>
      <c r="H12" s="35" t="s">
        <v>49</v>
      </c>
      <c r="I12" s="36" t="s">
        <v>50</v>
      </c>
    </row>
    <row r="13" spans="1:9" x14ac:dyDescent="0.25">
      <c r="B13" s="37" t="s">
        <v>39</v>
      </c>
      <c r="C13" s="38">
        <f>+C3*12*2</f>
        <v>288000</v>
      </c>
      <c r="D13" s="38">
        <f>((D12-C12)*E3*2)+C13</f>
        <v>301000</v>
      </c>
      <c r="E13" s="38">
        <f>+((E12-C12)*E3*2)+C13</f>
        <v>303600</v>
      </c>
      <c r="G13" s="40">
        <v>288000</v>
      </c>
      <c r="H13" s="39">
        <v>303600</v>
      </c>
      <c r="I13" s="41">
        <f>AVERAGE(C13:E13)</f>
        <v>297533.33333333331</v>
      </c>
    </row>
    <row r="14" spans="1:9" x14ac:dyDescent="0.25">
      <c r="B14" s="37" t="s">
        <v>40</v>
      </c>
      <c r="C14" s="38">
        <f>+C4*12*2</f>
        <v>300000</v>
      </c>
      <c r="D14" s="38">
        <f>+C4*12*2</f>
        <v>300000</v>
      </c>
      <c r="E14" s="38">
        <f>+((E12-D12)*E4*2)+D14</f>
        <v>303000</v>
      </c>
      <c r="G14" s="39">
        <v>300000</v>
      </c>
      <c r="H14" s="39">
        <v>303000</v>
      </c>
      <c r="I14" s="42">
        <f t="shared" ref="I14" si="0">AVERAGE(C14:E14)</f>
        <v>301000</v>
      </c>
    </row>
    <row r="15" spans="1:9" ht="15.75" thickBot="1" x14ac:dyDescent="0.3">
      <c r="B15" s="37" t="s">
        <v>41</v>
      </c>
      <c r="C15" s="38">
        <f>+C5*12*2</f>
        <v>300600</v>
      </c>
      <c r="D15" s="38">
        <f>+C15</f>
        <v>300600</v>
      </c>
      <c r="E15" s="38">
        <f>+D15</f>
        <v>300600</v>
      </c>
      <c r="G15" s="44">
        <f t="shared" ref="G14:G15" si="1">+MAX(C15:E15)</f>
        <v>300600</v>
      </c>
      <c r="H15" s="43">
        <f>+MIN(C15:E15)</f>
        <v>300600</v>
      </c>
      <c r="I15" s="45">
        <f>AVERAGE(C15:E15)</f>
        <v>300600</v>
      </c>
    </row>
    <row r="17" spans="1:7" x14ac:dyDescent="0.25">
      <c r="A17" s="29" t="s">
        <v>51</v>
      </c>
    </row>
    <row r="18" spans="1:7" x14ac:dyDescent="0.25">
      <c r="B18" s="49" t="s">
        <v>46</v>
      </c>
      <c r="C18" s="50"/>
      <c r="D18" s="50"/>
      <c r="E18" s="50"/>
    </row>
    <row r="19" spans="1:7" x14ac:dyDescent="0.25">
      <c r="B19" s="51" t="s">
        <v>52</v>
      </c>
      <c r="C19" s="51"/>
      <c r="D19" s="51"/>
      <c r="E19" s="51"/>
    </row>
    <row r="20" spans="1:7" ht="15.75" thickBot="1" x14ac:dyDescent="0.3">
      <c r="B20" s="2" t="s">
        <v>47</v>
      </c>
      <c r="C20" s="2">
        <f>-MIN(C13:C15)</f>
        <v>-288000</v>
      </c>
      <c r="D20" s="2">
        <f>-MIN(D13:D15)</f>
        <v>-300000</v>
      </c>
      <c r="E20" s="2">
        <f>-MIN(E13:E15)</f>
        <v>-300600</v>
      </c>
    </row>
    <row r="21" spans="1:7" x14ac:dyDescent="0.25">
      <c r="B21" s="37" t="s">
        <v>39</v>
      </c>
      <c r="C21" s="38">
        <f>+$C$20--C13</f>
        <v>0</v>
      </c>
      <c r="D21" s="38">
        <f>+$D$20--D13</f>
        <v>1000</v>
      </c>
      <c r="E21" s="38">
        <f>+$E$20--E13</f>
        <v>3000</v>
      </c>
      <c r="G21" s="46">
        <f>MAX(C21:E21)</f>
        <v>3000</v>
      </c>
    </row>
    <row r="22" spans="1:7" x14ac:dyDescent="0.25">
      <c r="B22" s="37" t="s">
        <v>40</v>
      </c>
      <c r="C22" s="38">
        <f t="shared" ref="C22:C23" si="2">+$C$20--C14</f>
        <v>12000</v>
      </c>
      <c r="D22" s="38">
        <f t="shared" ref="D22:D23" si="3">+$D$20--D14</f>
        <v>0</v>
      </c>
      <c r="E22" s="38">
        <f t="shared" ref="E22:E23" si="4">+$E$20--E14</f>
        <v>2400</v>
      </c>
      <c r="G22" s="47">
        <f t="shared" ref="G22:G23" si="5">MAX(C22:E22)</f>
        <v>12000</v>
      </c>
    </row>
    <row r="23" spans="1:7" ht="15.75" thickBot="1" x14ac:dyDescent="0.3">
      <c r="B23" s="37" t="s">
        <v>41</v>
      </c>
      <c r="C23" s="38">
        <f t="shared" si="2"/>
        <v>12600</v>
      </c>
      <c r="D23" s="38">
        <f t="shared" si="3"/>
        <v>600</v>
      </c>
      <c r="E23" s="38">
        <f t="shared" si="4"/>
        <v>0</v>
      </c>
      <c r="G23" s="48">
        <f t="shared" si="5"/>
        <v>12600</v>
      </c>
    </row>
  </sheetData>
  <mergeCells count="2">
    <mergeCell ref="B18:E18"/>
    <mergeCell ref="B19:E19"/>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Árbol</vt:lpstr>
      <vt:lpstr>Pronóstico</vt:lpstr>
      <vt:lpstr>Incertidumbre</vt:lpstr>
      <vt:lpstr>Árbol!TreeData</vt:lpstr>
      <vt:lpstr>Árbol!TreeDiagBase</vt:lpstr>
      <vt:lpstr>Árbol!TreeDiagram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Valverde Loaiza</dc:creator>
  <cp:lastModifiedBy>USUARIO</cp:lastModifiedBy>
  <dcterms:created xsi:type="dcterms:W3CDTF">2020-01-25T22:23:54Z</dcterms:created>
  <dcterms:modified xsi:type="dcterms:W3CDTF">2020-02-03T02:03:19Z</dcterms:modified>
</cp:coreProperties>
</file>