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nrique Leó/UCR/Docencia/Exámenes/Exámenes de Métodos I/Primer parcial/"/>
    </mc:Choice>
  </mc:AlternateContent>
  <xr:revisionPtr revIDLastSave="0" documentId="13_ncr:1_{DC47A993-5827-E649-8406-15D16B799044}" xr6:coauthVersionLast="47" xr6:coauthVersionMax="47" xr10:uidLastSave="{00000000-0000-0000-0000-000000000000}"/>
  <bookViews>
    <workbookView xWindow="0" yWindow="500" windowWidth="21280" windowHeight="13320" xr2:uid="{00000000-000D-0000-FFFF-FFFF00000000}"/>
  </bookViews>
  <sheets>
    <sheet name="Preg. #1" sheetId="1" r:id="rId1"/>
    <sheet name="Tabla bayes" sheetId="2" r:id="rId2"/>
    <sheet name="Preg. #2" sheetId="3" r:id="rId3"/>
    <sheet name="Preg. #3" sheetId="4" r:id="rId4"/>
  </sheets>
  <externalReferences>
    <externalReference r:id="rId5"/>
  </externalReferences>
  <definedNames>
    <definedName name="MinimizeCosts" localSheetId="0">FALSE</definedName>
    <definedName name="_xlnm.Print_Area" localSheetId="0">'Preg. #1'!TreeDiagram</definedName>
    <definedName name="TreeData" localSheetId="0">'Preg. #1'!$GH$1001:$GV$1026</definedName>
    <definedName name="TreeDiagBase" localSheetId="0">'Preg. #1'!$E$15</definedName>
    <definedName name="TreeDiagram" localSheetId="0">'Preg. #1'!$E$15:$W$93</definedName>
    <definedName name="UseExpUtility" localSheetId="0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28" i="4"/>
  <c r="F22" i="4"/>
  <c r="H22" i="4" s="1"/>
  <c r="F21" i="4"/>
  <c r="H21" i="4" s="1"/>
  <c r="E26" i="4" s="1"/>
  <c r="F26" i="4" s="1"/>
  <c r="G22" i="4"/>
  <c r="G21" i="4"/>
  <c r="F20" i="4"/>
  <c r="H20" i="4" s="1"/>
  <c r="F19" i="4"/>
  <c r="H19" i="4" s="1"/>
  <c r="G19" i="4"/>
  <c r="F18" i="4"/>
  <c r="H18" i="4"/>
  <c r="G18" i="4"/>
  <c r="F17" i="4"/>
  <c r="H17" i="4" s="1"/>
  <c r="G17" i="4"/>
  <c r="F16" i="4"/>
  <c r="H16" i="4"/>
  <c r="G16" i="4"/>
  <c r="F15" i="4"/>
  <c r="H15" i="4" s="1"/>
  <c r="I41" i="3"/>
  <c r="I42" i="3"/>
  <c r="I43" i="3"/>
  <c r="I44" i="3"/>
  <c r="H41" i="3"/>
  <c r="H42" i="3"/>
  <c r="H44" i="3" s="1"/>
  <c r="K44" i="3" s="1"/>
  <c r="K45" i="3" s="1"/>
  <c r="H43" i="3"/>
  <c r="G41" i="3"/>
  <c r="G42" i="3"/>
  <c r="G43" i="3"/>
  <c r="G44" i="3"/>
  <c r="K37" i="3"/>
  <c r="K36" i="3"/>
  <c r="K35" i="3"/>
  <c r="K34" i="3"/>
  <c r="G29" i="3"/>
  <c r="H15" i="3"/>
  <c r="H29" i="3"/>
  <c r="I15" i="3"/>
  <c r="I28" i="3" s="1"/>
  <c r="I29" i="3"/>
  <c r="K29" i="3"/>
  <c r="G28" i="3"/>
  <c r="H14" i="3"/>
  <c r="H27" i="3" s="1"/>
  <c r="K27" i="3" s="1"/>
  <c r="I14" i="3"/>
  <c r="G27" i="3"/>
  <c r="I27" i="3"/>
  <c r="I23" i="3"/>
  <c r="H23" i="3"/>
  <c r="G23" i="3"/>
  <c r="G22" i="3"/>
  <c r="H22" i="3"/>
  <c r="I22" i="3"/>
  <c r="K22" i="3"/>
  <c r="G21" i="3"/>
  <c r="K21" i="3" s="1"/>
  <c r="H21" i="3"/>
  <c r="I21" i="3"/>
  <c r="G20" i="3"/>
  <c r="H20" i="3"/>
  <c r="I20" i="3"/>
  <c r="K20" i="3"/>
  <c r="I16" i="3"/>
  <c r="H16" i="3"/>
  <c r="G16" i="3"/>
  <c r="G15" i="3"/>
  <c r="K15" i="3"/>
  <c r="G14" i="3"/>
  <c r="G13" i="3"/>
  <c r="K13" i="3" s="1"/>
  <c r="H13" i="3"/>
  <c r="I13" i="3"/>
  <c r="C10" i="3"/>
  <c r="D6" i="3" s="1"/>
  <c r="D9" i="3"/>
  <c r="J7" i="3"/>
  <c r="J6" i="3"/>
  <c r="J5" i="3"/>
  <c r="D15" i="2"/>
  <c r="C15" i="2"/>
  <c r="B15" i="2"/>
  <c r="D14" i="2"/>
  <c r="D20" i="2" s="1"/>
  <c r="C14" i="2"/>
  <c r="C16" i="2" s="1"/>
  <c r="B14" i="2"/>
  <c r="B16" i="2" s="1"/>
  <c r="D13" i="2"/>
  <c r="D16" i="2" s="1"/>
  <c r="C13" i="2"/>
  <c r="B13" i="2"/>
  <c r="W92" i="1"/>
  <c r="M93" i="1"/>
  <c r="W87" i="1"/>
  <c r="M88" i="1" s="1"/>
  <c r="W82" i="1"/>
  <c r="Q83" i="1" s="1"/>
  <c r="W77" i="1"/>
  <c r="Q78" i="1"/>
  <c r="M80" i="1" s="1"/>
  <c r="W72" i="1"/>
  <c r="Q73" i="1"/>
  <c r="P70" i="1"/>
  <c r="W67" i="1"/>
  <c r="Q68" i="1" s="1"/>
  <c r="P65" i="1"/>
  <c r="W62" i="1"/>
  <c r="U63" i="1"/>
  <c r="W57" i="1"/>
  <c r="U58" i="1"/>
  <c r="Q60" i="1" s="1"/>
  <c r="R59" i="1" s="1"/>
  <c r="P57" i="1"/>
  <c r="Q53" i="1"/>
  <c r="W52" i="1"/>
  <c r="P50" i="1"/>
  <c r="W47" i="1"/>
  <c r="Q48" i="1"/>
  <c r="P45" i="1"/>
  <c r="M46" i="1" s="1"/>
  <c r="U43" i="1"/>
  <c r="W42" i="1"/>
  <c r="U38" i="1"/>
  <c r="Q40" i="1" s="1"/>
  <c r="R39" i="1" s="1"/>
  <c r="W37" i="1"/>
  <c r="P37" i="1"/>
  <c r="W32" i="1"/>
  <c r="Q33" i="1" s="1"/>
  <c r="P30" i="1"/>
  <c r="M26" i="1" s="1"/>
  <c r="Q28" i="1"/>
  <c r="W27" i="1"/>
  <c r="P25" i="1"/>
  <c r="W22" i="1"/>
  <c r="U23" i="1" s="1"/>
  <c r="U18" i="1"/>
  <c r="Q20" i="1" s="1"/>
  <c r="R19" i="1" s="1"/>
  <c r="W17" i="1"/>
  <c r="P17" i="1"/>
  <c r="E13" i="2"/>
  <c r="B19" i="2" s="1"/>
  <c r="E14" i="2"/>
  <c r="B20" i="2" s="1"/>
  <c r="E15" i="2"/>
  <c r="C21" i="2" s="1"/>
  <c r="D21" i="2"/>
  <c r="C19" i="2"/>
  <c r="K28" i="3" l="1"/>
  <c r="I86" i="1"/>
  <c r="N79" i="1"/>
  <c r="E28" i="4"/>
  <c r="F28" i="4" s="1"/>
  <c r="M66" i="1"/>
  <c r="I46" i="1" s="1"/>
  <c r="E66" i="1" s="1"/>
  <c r="F65" i="1" s="1"/>
  <c r="B21" i="2"/>
  <c r="E21" i="2" s="1"/>
  <c r="C20" i="2"/>
  <c r="E20" i="2" s="1"/>
  <c r="H28" i="3"/>
  <c r="G20" i="4"/>
  <c r="G15" i="4"/>
  <c r="D8" i="3"/>
  <c r="K14" i="3"/>
  <c r="D7" i="3"/>
  <c r="D10" i="3" s="1"/>
  <c r="D19" i="2"/>
  <c r="E19" i="2" s="1"/>
</calcChain>
</file>

<file path=xl/sharedStrings.xml><?xml version="1.0" encoding="utf-8"?>
<sst xmlns="http://schemas.openxmlformats.org/spreadsheetml/2006/main" count="181" uniqueCount="93">
  <si>
    <t>TreePlan Student License</t>
  </si>
  <si>
    <t>For Education Only</t>
  </si>
  <si>
    <t>Garantia Hipotecaria</t>
  </si>
  <si>
    <t>Riesgo Malo</t>
  </si>
  <si>
    <t>Garantia Fiduciaria</t>
  </si>
  <si>
    <t>Riesgo Promedio</t>
  </si>
  <si>
    <t>Riesgo Bueno</t>
  </si>
  <si>
    <t>Pagar Estudio</t>
  </si>
  <si>
    <t>Sin Estudio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</si>
  <si>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</si>
  <si>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</si>
  <si>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</si>
  <si>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</si>
  <si>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</si>
  <si>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</si>
  <si>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</si>
  <si>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</si>
  <si>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</si>
  <si>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</si>
  <si>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</si>
  <si>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</si>
  <si>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</si>
  <si>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</si>
  <si>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</si>
  <si>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</si>
  <si>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</si>
  <si>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E</t>
  </si>
  <si>
    <t>T</t>
  </si>
  <si>
    <t>CONFIABILIDADES</t>
  </si>
  <si>
    <t>Malo</t>
  </si>
  <si>
    <t>Promedio</t>
  </si>
  <si>
    <t>Bueno</t>
  </si>
  <si>
    <t>R Malo</t>
  </si>
  <si>
    <t>R Promedio</t>
  </si>
  <si>
    <t>R Bueno</t>
  </si>
  <si>
    <t>Probabilidades a Priori</t>
  </si>
  <si>
    <t>Probabilidades Conjuntas y Marginales</t>
  </si>
  <si>
    <t>Probabilidades a Posteriori</t>
  </si>
  <si>
    <t>Eficiencia</t>
  </si>
  <si>
    <t>Matriz de Pagos</t>
  </si>
  <si>
    <t>Precio de compra</t>
  </si>
  <si>
    <t>Precio de venta</t>
  </si>
  <si>
    <t>Cajas  suministr.</t>
  </si>
  <si>
    <t>Cajas demandadas</t>
  </si>
  <si>
    <t>EMV</t>
  </si>
  <si>
    <t>Veces</t>
  </si>
  <si>
    <t>Probabilidad</t>
  </si>
  <si>
    <t>Vendió 8</t>
  </si>
  <si>
    <t>Vendió 9</t>
  </si>
  <si>
    <t>Vendió 10</t>
  </si>
  <si>
    <t>Vendió 11</t>
  </si>
  <si>
    <t>MAXIMIN</t>
  </si>
  <si>
    <t>MAXIMAX</t>
  </si>
  <si>
    <t>ARREPENTIMIENTO MINIMAX</t>
  </si>
  <si>
    <t>VALOR ESPERADO</t>
  </si>
  <si>
    <t>VEIP</t>
  </si>
  <si>
    <t>Periodo</t>
  </si>
  <si>
    <t>Mes</t>
  </si>
  <si>
    <t>DIJA</t>
  </si>
  <si>
    <t>Acción 1</t>
  </si>
  <si>
    <t>Acción 2</t>
  </si>
  <si>
    <t>Pronóstico DIJA</t>
  </si>
  <si>
    <t>Pronóstico Acción 1</t>
  </si>
  <si>
    <t>Pronóstico Acción 2</t>
  </si>
  <si>
    <t>Coeficientes</t>
  </si>
  <si>
    <t>Enero 2014</t>
  </si>
  <si>
    <t>Intercepción</t>
  </si>
  <si>
    <t>Febrero 2014</t>
  </si>
  <si>
    <t>Marzo 2014</t>
  </si>
  <si>
    <t>Estadísticas de la regresión</t>
  </si>
  <si>
    <t>Abril 2014</t>
  </si>
  <si>
    <t>Coeficiente de correlación múltiple</t>
  </si>
  <si>
    <t>Mayo 2014</t>
  </si>
  <si>
    <t>Coeficiente de determinación R^2</t>
  </si>
  <si>
    <t>Junio 2014</t>
  </si>
  <si>
    <t>Julio 2014</t>
  </si>
  <si>
    <t>Agosto 2014</t>
  </si>
  <si>
    <t>Setiembre 2014</t>
  </si>
  <si>
    <t>Octubre 2014</t>
  </si>
  <si>
    <t>Noviembre 2014</t>
  </si>
  <si>
    <t>Diciembre 2014</t>
  </si>
  <si>
    <t>Enero 2015</t>
  </si>
  <si>
    <t>Dinero</t>
  </si>
  <si>
    <t>Inversión en acciones a Ene 2015</t>
  </si>
  <si>
    <t>Ingreso por venta de acciones en Ago 2015</t>
  </si>
  <si>
    <t>Ganancia</t>
  </si>
  <si>
    <t>No hay que hacerse el pronóstico de la acción 1 ya que la regresión no se ajusta por lo que se descarta esta acción del todo, NO puedo usar el DIJA para ver qué va a pasar con el precio de ella.</t>
  </si>
  <si>
    <t xml:space="preserve"> --</t>
  </si>
  <si>
    <t>--</t>
  </si>
  <si>
    <t>Opcion 2: Sep-15</t>
  </si>
  <si>
    <t>Resultado Malo</t>
  </si>
  <si>
    <t>Resultado promedio</t>
  </si>
  <si>
    <t>Resultado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</si>
</sst>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0.00000"/>
    <numFmt numFmtId="168" formatCode="0.0000000"/>
    <numFmt numFmtId="169" formatCode="_-[$$-1009]* #,##0.00_-;\-[$$-1009]* #,##0.00_-;_-[$$-1009]* &quot;-&quot;??_-;_-@_-"/>
    <numFmt numFmtId="170" formatCode="_(* #,##0_);_(* \(#,##0\);_(* &quot;-&quot;??_);_(@_)"/>
    <numFmt numFmtId="171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6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165" fontId="0" fillId="0" borderId="0" xfId="1" applyFont="1"/>
    <xf numFmtId="0" fontId="0" fillId="0" borderId="0" xfId="0" applyProtection="1">
      <protection locked="0"/>
    </xf>
    <xf numFmtId="0" fontId="0" fillId="0" borderId="0" xfId="0" applyBorder="1"/>
    <xf numFmtId="166" fontId="0" fillId="0" borderId="0" xfId="1" applyNumberFormat="1" applyFont="1" applyBorder="1"/>
    <xf numFmtId="166" fontId="0" fillId="0" borderId="0" xfId="1" applyNumberFormat="1" applyFont="1"/>
    <xf numFmtId="166" fontId="3" fillId="0" borderId="0" xfId="1" applyNumberFormat="1" applyFont="1" applyBorder="1" applyAlignment="1">
      <alignment horizontal="center"/>
    </xf>
    <xf numFmtId="0" fontId="3" fillId="0" borderId="0" xfId="0" applyFont="1" applyBorder="1"/>
    <xf numFmtId="166" fontId="0" fillId="0" borderId="0" xfId="1" applyNumberFormat="1" applyFont="1" applyBorder="1" applyAlignment="1">
      <alignment horizontal="center"/>
    </xf>
    <xf numFmtId="0" fontId="3" fillId="0" borderId="0" xfId="0" applyFont="1"/>
    <xf numFmtId="166" fontId="3" fillId="0" borderId="0" xfId="1" applyNumberFormat="1" applyFont="1"/>
    <xf numFmtId="166" fontId="0" fillId="0" borderId="0" xfId="1" applyNumberFormat="1" applyFont="1" applyAlignment="1">
      <alignment horizontal="center"/>
    </xf>
    <xf numFmtId="0" fontId="4" fillId="0" borderId="0" xfId="2"/>
    <xf numFmtId="0" fontId="6" fillId="0" borderId="0" xfId="2" applyFont="1" applyBorder="1" applyAlignment="1">
      <alignment horizontal="justify" vertical="center" wrapText="1"/>
    </xf>
    <xf numFmtId="0" fontId="4" fillId="0" borderId="1" xfId="2" applyBorder="1" applyAlignment="1">
      <alignment horizontal="center"/>
    </xf>
    <xf numFmtId="0" fontId="7" fillId="0" borderId="0" xfId="2" applyFont="1" applyBorder="1" applyAlignment="1">
      <alignment horizontal="justify" vertical="center" wrapText="1"/>
    </xf>
    <xf numFmtId="2" fontId="4" fillId="0" borderId="0" xfId="2" applyNumberFormat="1"/>
    <xf numFmtId="0" fontId="4" fillId="0" borderId="0" xfId="2" applyBorder="1" applyAlignment="1">
      <alignment horizontal="center"/>
    </xf>
    <xf numFmtId="0" fontId="5" fillId="0" borderId="0" xfId="2" applyFont="1"/>
    <xf numFmtId="0" fontId="4" fillId="0" borderId="1" xfId="2" applyFill="1" applyBorder="1"/>
    <xf numFmtId="0" fontId="4" fillId="2" borderId="1" xfId="2" applyFill="1" applyBorder="1"/>
    <xf numFmtId="0" fontId="4" fillId="0" borderId="1" xfId="2" applyBorder="1"/>
    <xf numFmtId="2" fontId="4" fillId="0" borderId="1" xfId="2" applyNumberFormat="1" applyBorder="1" applyAlignment="1">
      <alignment horizontal="center"/>
    </xf>
    <xf numFmtId="1" fontId="4" fillId="0" borderId="1" xfId="2" applyNumberFormat="1" applyFill="1" applyBorder="1" applyAlignment="1">
      <alignment horizontal="center"/>
    </xf>
    <xf numFmtId="1" fontId="4" fillId="0" borderId="1" xfId="2" applyNumberFormat="1" applyFill="1" applyBorder="1"/>
    <xf numFmtId="1" fontId="4" fillId="2" borderId="0" xfId="2" applyNumberFormat="1" applyFill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8" fillId="0" borderId="1" xfId="0" applyFont="1" applyBorder="1" applyAlignment="1">
      <alignment horizontal="center" wrapText="1"/>
    </xf>
    <xf numFmtId="0" fontId="0" fillId="0" borderId="4" xfId="0" applyFill="1" applyBorder="1" applyAlignment="1"/>
    <xf numFmtId="2" fontId="0" fillId="0" borderId="4" xfId="0" applyNumberFormat="1" applyFill="1" applyBorder="1" applyAlignment="1"/>
    <xf numFmtId="0" fontId="9" fillId="0" borderId="3" xfId="0" applyFont="1" applyFill="1" applyBorder="1" applyAlignment="1">
      <alignment horizontal="centerContinuous"/>
    </xf>
    <xf numFmtId="167" fontId="0" fillId="0" borderId="4" xfId="0" applyNumberFormat="1" applyFill="1" applyBorder="1" applyAlignment="1"/>
    <xf numFmtId="17" fontId="8" fillId="0" borderId="1" xfId="0" applyNumberFormat="1" applyFont="1" applyBorder="1" applyAlignment="1">
      <alignment horizontal="justify" vertical="center" wrapText="1"/>
    </xf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4" xfId="0" applyNumberFormat="1" applyFill="1" applyBorder="1" applyAlignment="1"/>
    <xf numFmtId="0" fontId="0" fillId="0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9" fontId="0" fillId="0" borderId="1" xfId="0" applyNumberFormat="1" applyBorder="1" applyAlignment="1">
      <alignment horizontal="center" vertical="center"/>
    </xf>
    <xf numFmtId="170" fontId="0" fillId="0" borderId="1" xfId="1" applyNumberFormat="1" applyFont="1" applyBorder="1" applyAlignment="1">
      <alignment horizontal="center"/>
    </xf>
    <xf numFmtId="165" fontId="0" fillId="0" borderId="1" xfId="1" applyFont="1" applyBorder="1"/>
    <xf numFmtId="169" fontId="0" fillId="0" borderId="1" xfId="0" applyNumberFormat="1" applyBorder="1"/>
    <xf numFmtId="0" fontId="0" fillId="0" borderId="0" xfId="0" applyAlignment="1">
      <alignment horizontal="center"/>
    </xf>
    <xf numFmtId="0" fontId="8" fillId="0" borderId="0" xfId="0" applyFont="1"/>
    <xf numFmtId="170" fontId="0" fillId="0" borderId="0" xfId="0" applyNumberFormat="1"/>
    <xf numFmtId="171" fontId="0" fillId="0" borderId="0" xfId="3" applyNumberFormat="1" applyFont="1"/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 applyAlignment="1">
      <alignment horizontal="center" wrapText="1"/>
    </xf>
    <xf numFmtId="166" fontId="3" fillId="0" borderId="0" xfId="1" applyNumberFormat="1" applyFont="1" applyAlignment="1">
      <alignment horizontal="center"/>
    </xf>
    <xf numFmtId="0" fontId="0" fillId="0" borderId="0" xfId="0" applyAlignment="1"/>
    <xf numFmtId="0" fontId="5" fillId="0" borderId="0" xfId="2" applyFont="1" applyAlignment="1">
      <alignment horizontal="center"/>
    </xf>
    <xf numFmtId="0" fontId="4" fillId="0" borderId="1" xfId="2" applyBorder="1" applyAlignment="1">
      <alignment horizontal="center" wrapText="1"/>
    </xf>
    <xf numFmtId="0" fontId="4" fillId="0" borderId="1" xfId="2" applyBorder="1" applyAlignment="1">
      <alignment horizontal="center"/>
    </xf>
    <xf numFmtId="0" fontId="6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justify" vertical="center" wrapText="1"/>
    </xf>
    <xf numFmtId="0" fontId="4" fillId="0" borderId="1" xfId="2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44</xdr:row>
      <xdr:rowOff>0</xdr:rowOff>
    </xdr:from>
    <xdr:to>
      <xdr:col>10</xdr:col>
      <xdr:colOff>0</xdr:colOff>
      <xdr:row>44</xdr:row>
      <xdr:rowOff>152400</xdr:rowOff>
    </xdr:to>
    <xdr:sp macro="" textlink="">
      <xdr:nvSpPr>
        <xdr:cNvPr id="2" name="Circle 324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67250" y="83820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44</xdr:row>
      <xdr:rowOff>76200</xdr:rowOff>
    </xdr:from>
    <xdr:to>
      <xdr:col>9</xdr:col>
      <xdr:colOff>0</xdr:colOff>
      <xdr:row>44</xdr:row>
      <xdr:rowOff>76200</xdr:rowOff>
    </xdr:to>
    <xdr:sp macro="" textlink="">
      <xdr:nvSpPr>
        <xdr:cNvPr id="3" name="Line 16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448050" y="8458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44</xdr:row>
      <xdr:rowOff>76200</xdr:rowOff>
    </xdr:from>
    <xdr:to>
      <xdr:col>7</xdr:col>
      <xdr:colOff>0</xdr:colOff>
      <xdr:row>64</xdr:row>
      <xdr:rowOff>76200</xdr:rowOff>
    </xdr:to>
    <xdr:sp macro="" textlink="">
      <xdr:nvSpPr>
        <xdr:cNvPr id="4" name="Line 16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3200400" y="8458200"/>
          <a:ext cx="247650" cy="3810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0</xdr:colOff>
      <xdr:row>84</xdr:row>
      <xdr:rowOff>152400</xdr:rowOff>
    </xdr:to>
    <xdr:sp macro="" textlink="">
      <xdr:nvSpPr>
        <xdr:cNvPr id="5" name="Circle 324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67250" y="160020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84</xdr:row>
      <xdr:rowOff>76200</xdr:rowOff>
    </xdr:from>
    <xdr:to>
      <xdr:col>9</xdr:col>
      <xdr:colOff>0</xdr:colOff>
      <xdr:row>84</xdr:row>
      <xdr:rowOff>76200</xdr:rowOff>
    </xdr:to>
    <xdr:sp macro="" textlink="">
      <xdr:nvSpPr>
        <xdr:cNvPr id="6" name="Line 16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448050" y="16078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64</xdr:row>
      <xdr:rowOff>76200</xdr:rowOff>
    </xdr:from>
    <xdr:to>
      <xdr:col>7</xdr:col>
      <xdr:colOff>0</xdr:colOff>
      <xdr:row>84</xdr:row>
      <xdr:rowOff>76200</xdr:rowOff>
    </xdr:to>
    <xdr:sp macro="" textlink="">
      <xdr:nvSpPr>
        <xdr:cNvPr id="7" name="Line 16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200400" y="12268200"/>
          <a:ext cx="247650" cy="3810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78</xdr:row>
      <xdr:rowOff>0</xdr:rowOff>
    </xdr:from>
    <xdr:to>
      <xdr:col>14</xdr:col>
      <xdr:colOff>0</xdr:colOff>
      <xdr:row>78</xdr:row>
      <xdr:rowOff>152400</xdr:rowOff>
    </xdr:to>
    <xdr:sp macro="" textlink="">
      <xdr:nvSpPr>
        <xdr:cNvPr id="8" name="Square 325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81750" y="14859000"/>
          <a:ext cx="152400" cy="15240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78</xdr:row>
      <xdr:rowOff>76200</xdr:rowOff>
    </xdr:from>
    <xdr:to>
      <xdr:col>13</xdr:col>
      <xdr:colOff>0</xdr:colOff>
      <xdr:row>78</xdr:row>
      <xdr:rowOff>76200</xdr:rowOff>
    </xdr:to>
    <xdr:sp macro="" textlink="">
      <xdr:nvSpPr>
        <xdr:cNvPr id="9" name="Line 16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067300" y="14935200"/>
          <a:ext cx="13144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78</xdr:row>
      <xdr:rowOff>76200</xdr:rowOff>
    </xdr:from>
    <xdr:to>
      <xdr:col>11</xdr:col>
      <xdr:colOff>0</xdr:colOff>
      <xdr:row>84</xdr:row>
      <xdr:rowOff>76200</xdr:rowOff>
    </xdr:to>
    <xdr:sp macro="" textlink="">
      <xdr:nvSpPr>
        <xdr:cNvPr id="10" name="Line 16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4819650" y="14935200"/>
          <a:ext cx="247650" cy="1143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86</xdr:row>
      <xdr:rowOff>0</xdr:rowOff>
    </xdr:from>
    <xdr:to>
      <xdr:col>14</xdr:col>
      <xdr:colOff>0</xdr:colOff>
      <xdr:row>86</xdr:row>
      <xdr:rowOff>152400</xdr:rowOff>
    </xdr:to>
    <xdr:sp macro="" textlink="">
      <xdr:nvSpPr>
        <xdr:cNvPr id="11" name="Triangle 325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6200000">
          <a:off x="6381750" y="16383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86</xdr:row>
      <xdr:rowOff>76200</xdr:rowOff>
    </xdr:from>
    <xdr:to>
      <xdr:col>21</xdr:col>
      <xdr:colOff>0</xdr:colOff>
      <xdr:row>86</xdr:row>
      <xdr:rowOff>76200</xdr:rowOff>
    </xdr:to>
    <xdr:sp macro="" textlink="">
      <xdr:nvSpPr>
        <xdr:cNvPr id="12" name="Line 16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6534150" y="16459200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86</xdr:row>
      <xdr:rowOff>76200</xdr:rowOff>
    </xdr:from>
    <xdr:to>
      <xdr:col>13</xdr:col>
      <xdr:colOff>0</xdr:colOff>
      <xdr:row>86</xdr:row>
      <xdr:rowOff>76200</xdr:rowOff>
    </xdr:to>
    <xdr:sp macro="" textlink="">
      <xdr:nvSpPr>
        <xdr:cNvPr id="13" name="Line 17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5067300" y="16459200"/>
          <a:ext cx="13144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84</xdr:row>
      <xdr:rowOff>76200</xdr:rowOff>
    </xdr:from>
    <xdr:to>
      <xdr:col>11</xdr:col>
      <xdr:colOff>0</xdr:colOff>
      <xdr:row>86</xdr:row>
      <xdr:rowOff>76200</xdr:rowOff>
    </xdr:to>
    <xdr:sp macro="" textlink="">
      <xdr:nvSpPr>
        <xdr:cNvPr id="14" name="Line 17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19650" y="16078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91</xdr:row>
      <xdr:rowOff>0</xdr:rowOff>
    </xdr:from>
    <xdr:to>
      <xdr:col>14</xdr:col>
      <xdr:colOff>0</xdr:colOff>
      <xdr:row>91</xdr:row>
      <xdr:rowOff>152400</xdr:rowOff>
    </xdr:to>
    <xdr:sp macro="" textlink="">
      <xdr:nvSpPr>
        <xdr:cNvPr id="15" name="Triangle 325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6200000">
          <a:off x="6381750" y="17335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91</xdr:row>
      <xdr:rowOff>76200</xdr:rowOff>
    </xdr:from>
    <xdr:to>
      <xdr:col>21</xdr:col>
      <xdr:colOff>0</xdr:colOff>
      <xdr:row>91</xdr:row>
      <xdr:rowOff>76200</xdr:rowOff>
    </xdr:to>
    <xdr:sp macro="" textlink="">
      <xdr:nvSpPr>
        <xdr:cNvPr id="16" name="Line 17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6534150" y="17411700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91</xdr:row>
      <xdr:rowOff>76200</xdr:rowOff>
    </xdr:from>
    <xdr:to>
      <xdr:col>13</xdr:col>
      <xdr:colOff>0</xdr:colOff>
      <xdr:row>91</xdr:row>
      <xdr:rowOff>76200</xdr:rowOff>
    </xdr:to>
    <xdr:sp macro="" textlink="">
      <xdr:nvSpPr>
        <xdr:cNvPr id="17" name="Line 17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5067300" y="17411700"/>
          <a:ext cx="13144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84</xdr:row>
      <xdr:rowOff>76200</xdr:rowOff>
    </xdr:from>
    <xdr:to>
      <xdr:col>11</xdr:col>
      <xdr:colOff>0</xdr:colOff>
      <xdr:row>91</xdr:row>
      <xdr:rowOff>76200</xdr:rowOff>
    </xdr:to>
    <xdr:sp macro="" textlink="">
      <xdr:nvSpPr>
        <xdr:cNvPr id="18" name="Line 17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4819650" y="160782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76</xdr:row>
      <xdr:rowOff>0</xdr:rowOff>
    </xdr:from>
    <xdr:to>
      <xdr:col>18</xdr:col>
      <xdr:colOff>0</xdr:colOff>
      <xdr:row>76</xdr:row>
      <xdr:rowOff>152400</xdr:rowOff>
    </xdr:to>
    <xdr:sp macro="" textlink="">
      <xdr:nvSpPr>
        <xdr:cNvPr id="19" name="Triangle 326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16200000">
          <a:off x="8001000" y="14478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76</xdr:row>
      <xdr:rowOff>76200</xdr:rowOff>
    </xdr:from>
    <xdr:to>
      <xdr:col>21</xdr:col>
      <xdr:colOff>0</xdr:colOff>
      <xdr:row>76</xdr:row>
      <xdr:rowOff>76200</xdr:rowOff>
    </xdr:to>
    <xdr:sp macro="" textlink="">
      <xdr:nvSpPr>
        <xdr:cNvPr id="20" name="Line 17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8153400" y="1455420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76</xdr:row>
      <xdr:rowOff>76200</xdr:rowOff>
    </xdr:from>
    <xdr:to>
      <xdr:col>17</xdr:col>
      <xdr:colOff>0</xdr:colOff>
      <xdr:row>76</xdr:row>
      <xdr:rowOff>76200</xdr:rowOff>
    </xdr:to>
    <xdr:sp macro="" textlink="">
      <xdr:nvSpPr>
        <xdr:cNvPr id="21" name="Line 17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6781800" y="14554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76</xdr:row>
      <xdr:rowOff>76200</xdr:rowOff>
    </xdr:from>
    <xdr:to>
      <xdr:col>15</xdr:col>
      <xdr:colOff>0</xdr:colOff>
      <xdr:row>78</xdr:row>
      <xdr:rowOff>76200</xdr:rowOff>
    </xdr:to>
    <xdr:sp macro="" textlink="">
      <xdr:nvSpPr>
        <xdr:cNvPr id="22" name="Line 17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V="1">
          <a:off x="6534150" y="14554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81</xdr:row>
      <xdr:rowOff>0</xdr:rowOff>
    </xdr:from>
    <xdr:to>
      <xdr:col>18</xdr:col>
      <xdr:colOff>0</xdr:colOff>
      <xdr:row>81</xdr:row>
      <xdr:rowOff>152400</xdr:rowOff>
    </xdr:to>
    <xdr:sp macro="" textlink="">
      <xdr:nvSpPr>
        <xdr:cNvPr id="23" name="Triangle 326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16200000">
          <a:off x="8001000" y="15430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81</xdr:row>
      <xdr:rowOff>76200</xdr:rowOff>
    </xdr:from>
    <xdr:to>
      <xdr:col>21</xdr:col>
      <xdr:colOff>0</xdr:colOff>
      <xdr:row>81</xdr:row>
      <xdr:rowOff>76200</xdr:rowOff>
    </xdr:to>
    <xdr:sp macro="" textlink="">
      <xdr:nvSpPr>
        <xdr:cNvPr id="24" name="Line 17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8153400" y="1550670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81</xdr:row>
      <xdr:rowOff>76200</xdr:rowOff>
    </xdr:from>
    <xdr:to>
      <xdr:col>17</xdr:col>
      <xdr:colOff>0</xdr:colOff>
      <xdr:row>81</xdr:row>
      <xdr:rowOff>76200</xdr:rowOff>
    </xdr:to>
    <xdr:sp macro="" textlink="">
      <xdr:nvSpPr>
        <xdr:cNvPr id="25" name="Line 17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6781800" y="15506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78</xdr:row>
      <xdr:rowOff>76200</xdr:rowOff>
    </xdr:from>
    <xdr:to>
      <xdr:col>15</xdr:col>
      <xdr:colOff>0</xdr:colOff>
      <xdr:row>81</xdr:row>
      <xdr:rowOff>76200</xdr:rowOff>
    </xdr:to>
    <xdr:sp macro="" textlink="">
      <xdr:nvSpPr>
        <xdr:cNvPr id="26" name="Line 18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6534150" y="14935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14</xdr:col>
      <xdr:colOff>0</xdr:colOff>
      <xdr:row>24</xdr:row>
      <xdr:rowOff>152400</xdr:rowOff>
    </xdr:to>
    <xdr:sp macro="" textlink="">
      <xdr:nvSpPr>
        <xdr:cNvPr id="27" name="Circle 326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381750" y="45720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24</xdr:row>
      <xdr:rowOff>76200</xdr:rowOff>
    </xdr:from>
    <xdr:to>
      <xdr:col>13</xdr:col>
      <xdr:colOff>0</xdr:colOff>
      <xdr:row>24</xdr:row>
      <xdr:rowOff>76200</xdr:rowOff>
    </xdr:to>
    <xdr:sp macro="" textlink="">
      <xdr:nvSpPr>
        <xdr:cNvPr id="28" name="Line 1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5067300" y="4648200"/>
          <a:ext cx="13144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24</xdr:row>
      <xdr:rowOff>76200</xdr:rowOff>
    </xdr:from>
    <xdr:to>
      <xdr:col>11</xdr:col>
      <xdr:colOff>0</xdr:colOff>
      <xdr:row>44</xdr:row>
      <xdr:rowOff>76200</xdr:rowOff>
    </xdr:to>
    <xdr:sp macro="" textlink="">
      <xdr:nvSpPr>
        <xdr:cNvPr id="29" name="Line 1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V="1">
          <a:off x="4819650" y="4648200"/>
          <a:ext cx="247650" cy="3810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152400</xdr:rowOff>
    </xdr:to>
    <xdr:sp macro="" textlink="">
      <xdr:nvSpPr>
        <xdr:cNvPr id="30" name="Circle 327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381750" y="83820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44</xdr:row>
      <xdr:rowOff>76200</xdr:rowOff>
    </xdr:from>
    <xdr:to>
      <xdr:col>13</xdr:col>
      <xdr:colOff>0</xdr:colOff>
      <xdr:row>44</xdr:row>
      <xdr:rowOff>76200</xdr:rowOff>
    </xdr:to>
    <xdr:sp macro="" textlink="">
      <xdr:nvSpPr>
        <xdr:cNvPr id="31" name="Line 18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5067300" y="8458200"/>
          <a:ext cx="13144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44</xdr:row>
      <xdr:rowOff>76200</xdr:rowOff>
    </xdr:from>
    <xdr:to>
      <xdr:col>11</xdr:col>
      <xdr:colOff>0</xdr:colOff>
      <xdr:row>44</xdr:row>
      <xdr:rowOff>76200</xdr:rowOff>
    </xdr:to>
    <xdr:sp macro="" textlink="">
      <xdr:nvSpPr>
        <xdr:cNvPr id="32" name="Line 18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4819650" y="84582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64</xdr:row>
      <xdr:rowOff>0</xdr:rowOff>
    </xdr:from>
    <xdr:to>
      <xdr:col>14</xdr:col>
      <xdr:colOff>0</xdr:colOff>
      <xdr:row>64</xdr:row>
      <xdr:rowOff>152400</xdr:rowOff>
    </xdr:to>
    <xdr:sp macro="" textlink="">
      <xdr:nvSpPr>
        <xdr:cNvPr id="33" name="Circle 327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381750" y="121920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64</xdr:row>
      <xdr:rowOff>76200</xdr:rowOff>
    </xdr:from>
    <xdr:to>
      <xdr:col>13</xdr:col>
      <xdr:colOff>0</xdr:colOff>
      <xdr:row>64</xdr:row>
      <xdr:rowOff>76200</xdr:rowOff>
    </xdr:to>
    <xdr:sp macro="" textlink="">
      <xdr:nvSpPr>
        <xdr:cNvPr id="34" name="Line 18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5067300" y="12268200"/>
          <a:ext cx="13144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44</xdr:row>
      <xdr:rowOff>76200</xdr:rowOff>
    </xdr:from>
    <xdr:to>
      <xdr:col>11</xdr:col>
      <xdr:colOff>0</xdr:colOff>
      <xdr:row>64</xdr:row>
      <xdr:rowOff>76200</xdr:rowOff>
    </xdr:to>
    <xdr:sp macro="" textlink="">
      <xdr:nvSpPr>
        <xdr:cNvPr id="35" name="Line 18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4819650" y="8458200"/>
          <a:ext cx="247650" cy="3810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18</xdr:col>
      <xdr:colOff>0</xdr:colOff>
      <xdr:row>18</xdr:row>
      <xdr:rowOff>152400</xdr:rowOff>
    </xdr:to>
    <xdr:sp macro="" textlink="">
      <xdr:nvSpPr>
        <xdr:cNvPr id="36" name="Square 327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8001000" y="3429000"/>
          <a:ext cx="152400" cy="15240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17</xdr:col>
      <xdr:colOff>0</xdr:colOff>
      <xdr:row>18</xdr:row>
      <xdr:rowOff>76200</xdr:rowOff>
    </xdr:to>
    <xdr:sp macro="" textlink="">
      <xdr:nvSpPr>
        <xdr:cNvPr id="37" name="Line 18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6781800" y="350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18</xdr:row>
      <xdr:rowOff>76200</xdr:rowOff>
    </xdr:from>
    <xdr:to>
      <xdr:col>15</xdr:col>
      <xdr:colOff>0</xdr:colOff>
      <xdr:row>24</xdr:row>
      <xdr:rowOff>76200</xdr:rowOff>
    </xdr:to>
    <xdr:sp macro="" textlink="">
      <xdr:nvSpPr>
        <xdr:cNvPr id="38" name="Line 18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 flipV="1">
          <a:off x="6534150" y="3505200"/>
          <a:ext cx="247650" cy="1143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0</xdr:colOff>
      <xdr:row>26</xdr:row>
      <xdr:rowOff>152400</xdr:rowOff>
    </xdr:to>
    <xdr:sp macro="" textlink="">
      <xdr:nvSpPr>
        <xdr:cNvPr id="39" name="Triangle 328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16200000">
          <a:off x="8001000" y="4953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26</xdr:row>
      <xdr:rowOff>76200</xdr:rowOff>
    </xdr:from>
    <xdr:to>
      <xdr:col>21</xdr:col>
      <xdr:colOff>0</xdr:colOff>
      <xdr:row>26</xdr:row>
      <xdr:rowOff>76200</xdr:rowOff>
    </xdr:to>
    <xdr:sp macro="" textlink="">
      <xdr:nvSpPr>
        <xdr:cNvPr id="40" name="Line 18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8153400" y="502920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26</xdr:row>
      <xdr:rowOff>76200</xdr:rowOff>
    </xdr:from>
    <xdr:to>
      <xdr:col>17</xdr:col>
      <xdr:colOff>0</xdr:colOff>
      <xdr:row>26</xdr:row>
      <xdr:rowOff>76200</xdr:rowOff>
    </xdr:to>
    <xdr:sp macro="" textlink="">
      <xdr:nvSpPr>
        <xdr:cNvPr id="41" name="Line 19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6781800" y="5029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24</xdr:row>
      <xdr:rowOff>76200</xdr:rowOff>
    </xdr:from>
    <xdr:to>
      <xdr:col>15</xdr:col>
      <xdr:colOff>0</xdr:colOff>
      <xdr:row>26</xdr:row>
      <xdr:rowOff>76200</xdr:rowOff>
    </xdr:to>
    <xdr:sp macro="" textlink="">
      <xdr:nvSpPr>
        <xdr:cNvPr id="42" name="Line 19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6534150" y="4648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0</xdr:colOff>
      <xdr:row>31</xdr:row>
      <xdr:rowOff>152400</xdr:rowOff>
    </xdr:to>
    <xdr:sp macro="" textlink="">
      <xdr:nvSpPr>
        <xdr:cNvPr id="43" name="Triangle 328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16200000">
          <a:off x="8001000" y="5905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31</xdr:row>
      <xdr:rowOff>76200</xdr:rowOff>
    </xdr:from>
    <xdr:to>
      <xdr:col>21</xdr:col>
      <xdr:colOff>0</xdr:colOff>
      <xdr:row>31</xdr:row>
      <xdr:rowOff>76200</xdr:rowOff>
    </xdr:to>
    <xdr:sp macro="" textlink="">
      <xdr:nvSpPr>
        <xdr:cNvPr id="44" name="Line 19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8153400" y="598170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31</xdr:row>
      <xdr:rowOff>76200</xdr:rowOff>
    </xdr:from>
    <xdr:to>
      <xdr:col>17</xdr:col>
      <xdr:colOff>0</xdr:colOff>
      <xdr:row>31</xdr:row>
      <xdr:rowOff>76200</xdr:rowOff>
    </xdr:to>
    <xdr:sp macro="" textlink="">
      <xdr:nvSpPr>
        <xdr:cNvPr id="45" name="Line 19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6781800" y="5981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24</xdr:row>
      <xdr:rowOff>76200</xdr:rowOff>
    </xdr:from>
    <xdr:to>
      <xdr:col>15</xdr:col>
      <xdr:colOff>0</xdr:colOff>
      <xdr:row>31</xdr:row>
      <xdr:rowOff>76200</xdr:rowOff>
    </xdr:to>
    <xdr:sp macro="" textlink="">
      <xdr:nvSpPr>
        <xdr:cNvPr id="46" name="Line 19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6534150" y="46482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21</xdr:col>
      <xdr:colOff>0</xdr:colOff>
      <xdr:row>16</xdr:row>
      <xdr:rowOff>0</xdr:rowOff>
    </xdr:from>
    <xdr:to>
      <xdr:col>22</xdr:col>
      <xdr:colOff>0</xdr:colOff>
      <xdr:row>16</xdr:row>
      <xdr:rowOff>152400</xdr:rowOff>
    </xdr:to>
    <xdr:sp macro="" textlink="">
      <xdr:nvSpPr>
        <xdr:cNvPr id="47" name="Triangle 328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 rot="16200000">
          <a:off x="9620250" y="3048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0</xdr:colOff>
      <xdr:row>16</xdr:row>
      <xdr:rowOff>76200</xdr:rowOff>
    </xdr:from>
    <xdr:to>
      <xdr:col>21</xdr:col>
      <xdr:colOff>0</xdr:colOff>
      <xdr:row>16</xdr:row>
      <xdr:rowOff>76200</xdr:rowOff>
    </xdr:to>
    <xdr:sp macro="" textlink="">
      <xdr:nvSpPr>
        <xdr:cNvPr id="48" name="Line 19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8401050" y="3124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16</xdr:row>
      <xdr:rowOff>76200</xdr:rowOff>
    </xdr:from>
    <xdr:to>
      <xdr:col>19</xdr:col>
      <xdr:colOff>0</xdr:colOff>
      <xdr:row>18</xdr:row>
      <xdr:rowOff>76200</xdr:rowOff>
    </xdr:to>
    <xdr:sp macro="" textlink="">
      <xdr:nvSpPr>
        <xdr:cNvPr id="49" name="Line 19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8153400" y="3124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22</xdr:col>
      <xdr:colOff>0</xdr:colOff>
      <xdr:row>21</xdr:row>
      <xdr:rowOff>152400</xdr:rowOff>
    </xdr:to>
    <xdr:sp macro="" textlink="">
      <xdr:nvSpPr>
        <xdr:cNvPr id="50" name="Triangle 329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 rot="16200000">
          <a:off x="9620250" y="4000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0</xdr:colOff>
      <xdr:row>21</xdr:row>
      <xdr:rowOff>76200</xdr:rowOff>
    </xdr:from>
    <xdr:to>
      <xdr:col>21</xdr:col>
      <xdr:colOff>0</xdr:colOff>
      <xdr:row>21</xdr:row>
      <xdr:rowOff>76200</xdr:rowOff>
    </xdr:to>
    <xdr:sp macro="" textlink="">
      <xdr:nvSpPr>
        <xdr:cNvPr id="51" name="Line 19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8401050" y="4076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18</xdr:row>
      <xdr:rowOff>76200</xdr:rowOff>
    </xdr:from>
    <xdr:to>
      <xdr:col>19</xdr:col>
      <xdr:colOff>0</xdr:colOff>
      <xdr:row>21</xdr:row>
      <xdr:rowOff>76200</xdr:rowOff>
    </xdr:to>
    <xdr:sp macro="" textlink="">
      <xdr:nvSpPr>
        <xdr:cNvPr id="52" name="Line 19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8153400" y="3505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38</xdr:row>
      <xdr:rowOff>0</xdr:rowOff>
    </xdr:from>
    <xdr:to>
      <xdr:col>18</xdr:col>
      <xdr:colOff>0</xdr:colOff>
      <xdr:row>38</xdr:row>
      <xdr:rowOff>152400</xdr:rowOff>
    </xdr:to>
    <xdr:sp macro="" textlink="">
      <xdr:nvSpPr>
        <xdr:cNvPr id="53" name="Square 329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8001000" y="7239000"/>
          <a:ext cx="152400" cy="15240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38</xdr:row>
      <xdr:rowOff>76200</xdr:rowOff>
    </xdr:from>
    <xdr:to>
      <xdr:col>17</xdr:col>
      <xdr:colOff>0</xdr:colOff>
      <xdr:row>38</xdr:row>
      <xdr:rowOff>76200</xdr:rowOff>
    </xdr:to>
    <xdr:sp macro="" textlink="">
      <xdr:nvSpPr>
        <xdr:cNvPr id="54" name="Line 19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6781800" y="731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38</xdr:row>
      <xdr:rowOff>76200</xdr:rowOff>
    </xdr:from>
    <xdr:to>
      <xdr:col>15</xdr:col>
      <xdr:colOff>0</xdr:colOff>
      <xdr:row>44</xdr:row>
      <xdr:rowOff>76200</xdr:rowOff>
    </xdr:to>
    <xdr:sp macro="" textlink="">
      <xdr:nvSpPr>
        <xdr:cNvPr id="55" name="Line 20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V="1">
          <a:off x="6534150" y="7315200"/>
          <a:ext cx="247650" cy="1143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46</xdr:row>
      <xdr:rowOff>0</xdr:rowOff>
    </xdr:from>
    <xdr:to>
      <xdr:col>18</xdr:col>
      <xdr:colOff>0</xdr:colOff>
      <xdr:row>46</xdr:row>
      <xdr:rowOff>152400</xdr:rowOff>
    </xdr:to>
    <xdr:sp macro="" textlink="">
      <xdr:nvSpPr>
        <xdr:cNvPr id="56" name="Triangle 329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 rot="16200000">
          <a:off x="8001000" y="8763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46</xdr:row>
      <xdr:rowOff>76200</xdr:rowOff>
    </xdr:from>
    <xdr:to>
      <xdr:col>21</xdr:col>
      <xdr:colOff>0</xdr:colOff>
      <xdr:row>46</xdr:row>
      <xdr:rowOff>76200</xdr:rowOff>
    </xdr:to>
    <xdr:sp macro="" textlink="">
      <xdr:nvSpPr>
        <xdr:cNvPr id="57" name="Line 20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8153400" y="883920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46</xdr:row>
      <xdr:rowOff>76200</xdr:rowOff>
    </xdr:from>
    <xdr:to>
      <xdr:col>17</xdr:col>
      <xdr:colOff>0</xdr:colOff>
      <xdr:row>46</xdr:row>
      <xdr:rowOff>76200</xdr:rowOff>
    </xdr:to>
    <xdr:sp macro="" textlink="">
      <xdr:nvSpPr>
        <xdr:cNvPr id="58" name="Line 20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6781800" y="8839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44</xdr:row>
      <xdr:rowOff>76200</xdr:rowOff>
    </xdr:from>
    <xdr:to>
      <xdr:col>15</xdr:col>
      <xdr:colOff>0</xdr:colOff>
      <xdr:row>46</xdr:row>
      <xdr:rowOff>76200</xdr:rowOff>
    </xdr:to>
    <xdr:sp macro="" textlink="">
      <xdr:nvSpPr>
        <xdr:cNvPr id="59" name="Line 20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6534150" y="8458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18</xdr:col>
      <xdr:colOff>0</xdr:colOff>
      <xdr:row>51</xdr:row>
      <xdr:rowOff>152400</xdr:rowOff>
    </xdr:to>
    <xdr:sp macro="" textlink="">
      <xdr:nvSpPr>
        <xdr:cNvPr id="60" name="Triangle 330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16200000">
          <a:off x="8001000" y="9715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51</xdr:row>
      <xdr:rowOff>76200</xdr:rowOff>
    </xdr:from>
    <xdr:to>
      <xdr:col>21</xdr:col>
      <xdr:colOff>0</xdr:colOff>
      <xdr:row>51</xdr:row>
      <xdr:rowOff>76200</xdr:rowOff>
    </xdr:to>
    <xdr:sp macro="" textlink="">
      <xdr:nvSpPr>
        <xdr:cNvPr id="61" name="Line 20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8153400" y="979170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51</xdr:row>
      <xdr:rowOff>76200</xdr:rowOff>
    </xdr:from>
    <xdr:to>
      <xdr:col>17</xdr:col>
      <xdr:colOff>0</xdr:colOff>
      <xdr:row>51</xdr:row>
      <xdr:rowOff>76200</xdr:rowOff>
    </xdr:to>
    <xdr:sp macro="" textlink="">
      <xdr:nvSpPr>
        <xdr:cNvPr id="62" name="Line 20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6781800" y="9791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44</xdr:row>
      <xdr:rowOff>76200</xdr:rowOff>
    </xdr:from>
    <xdr:to>
      <xdr:col>15</xdr:col>
      <xdr:colOff>0</xdr:colOff>
      <xdr:row>51</xdr:row>
      <xdr:rowOff>76200</xdr:rowOff>
    </xdr:to>
    <xdr:sp macro="" textlink="">
      <xdr:nvSpPr>
        <xdr:cNvPr id="63" name="Line 20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6534150" y="84582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0</xdr:colOff>
      <xdr:row>36</xdr:row>
      <xdr:rowOff>152400</xdr:rowOff>
    </xdr:to>
    <xdr:sp macro="" textlink="">
      <xdr:nvSpPr>
        <xdr:cNvPr id="64" name="Triangle 330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 rot="16200000">
          <a:off x="9620250" y="6858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0</xdr:colOff>
      <xdr:row>36</xdr:row>
      <xdr:rowOff>76200</xdr:rowOff>
    </xdr:from>
    <xdr:to>
      <xdr:col>21</xdr:col>
      <xdr:colOff>0</xdr:colOff>
      <xdr:row>36</xdr:row>
      <xdr:rowOff>76200</xdr:rowOff>
    </xdr:to>
    <xdr:sp macro="" textlink="">
      <xdr:nvSpPr>
        <xdr:cNvPr id="65" name="Line 20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8401050" y="6934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36</xdr:row>
      <xdr:rowOff>76200</xdr:rowOff>
    </xdr:from>
    <xdr:to>
      <xdr:col>19</xdr:col>
      <xdr:colOff>0</xdr:colOff>
      <xdr:row>38</xdr:row>
      <xdr:rowOff>76200</xdr:rowOff>
    </xdr:to>
    <xdr:sp macro="" textlink="">
      <xdr:nvSpPr>
        <xdr:cNvPr id="66" name="Line 20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V="1">
          <a:off x="8153400" y="6934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22</xdr:col>
      <xdr:colOff>0</xdr:colOff>
      <xdr:row>41</xdr:row>
      <xdr:rowOff>152400</xdr:rowOff>
    </xdr:to>
    <xdr:sp macro="" textlink="">
      <xdr:nvSpPr>
        <xdr:cNvPr id="67" name="Triangle 330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rot="16200000">
          <a:off x="9620250" y="7810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0</xdr:colOff>
      <xdr:row>41</xdr:row>
      <xdr:rowOff>76200</xdr:rowOff>
    </xdr:from>
    <xdr:to>
      <xdr:col>21</xdr:col>
      <xdr:colOff>0</xdr:colOff>
      <xdr:row>41</xdr:row>
      <xdr:rowOff>76200</xdr:rowOff>
    </xdr:to>
    <xdr:sp macro="" textlink="">
      <xdr:nvSpPr>
        <xdr:cNvPr id="68" name="Line 20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8401050" y="7886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38</xdr:row>
      <xdr:rowOff>76200</xdr:rowOff>
    </xdr:from>
    <xdr:to>
      <xdr:col>19</xdr:col>
      <xdr:colOff>0</xdr:colOff>
      <xdr:row>41</xdr:row>
      <xdr:rowOff>76200</xdr:rowOff>
    </xdr:to>
    <xdr:sp macro="" textlink="">
      <xdr:nvSpPr>
        <xdr:cNvPr id="69" name="Line 21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8153400" y="7315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58</xdr:row>
      <xdr:rowOff>0</xdr:rowOff>
    </xdr:from>
    <xdr:to>
      <xdr:col>18</xdr:col>
      <xdr:colOff>0</xdr:colOff>
      <xdr:row>58</xdr:row>
      <xdr:rowOff>152400</xdr:rowOff>
    </xdr:to>
    <xdr:sp macro="" textlink="">
      <xdr:nvSpPr>
        <xdr:cNvPr id="70" name="Square 331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8001000" y="11049000"/>
          <a:ext cx="152400" cy="15240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58</xdr:row>
      <xdr:rowOff>76200</xdr:rowOff>
    </xdr:from>
    <xdr:to>
      <xdr:col>17</xdr:col>
      <xdr:colOff>0</xdr:colOff>
      <xdr:row>58</xdr:row>
      <xdr:rowOff>76200</xdr:rowOff>
    </xdr:to>
    <xdr:sp macro="" textlink="">
      <xdr:nvSpPr>
        <xdr:cNvPr id="71" name="Line 21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6781800" y="1112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58</xdr:row>
      <xdr:rowOff>76200</xdr:rowOff>
    </xdr:from>
    <xdr:to>
      <xdr:col>15</xdr:col>
      <xdr:colOff>0</xdr:colOff>
      <xdr:row>64</xdr:row>
      <xdr:rowOff>76200</xdr:rowOff>
    </xdr:to>
    <xdr:sp macro="" textlink="">
      <xdr:nvSpPr>
        <xdr:cNvPr id="72" name="Line 21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 flipV="1">
          <a:off x="6534150" y="11125200"/>
          <a:ext cx="247650" cy="1143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66</xdr:row>
      <xdr:rowOff>0</xdr:rowOff>
    </xdr:from>
    <xdr:to>
      <xdr:col>18</xdr:col>
      <xdr:colOff>0</xdr:colOff>
      <xdr:row>66</xdr:row>
      <xdr:rowOff>152400</xdr:rowOff>
    </xdr:to>
    <xdr:sp macro="" textlink="">
      <xdr:nvSpPr>
        <xdr:cNvPr id="73" name="Triangle 331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 rot="16200000">
          <a:off x="8001000" y="12573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66</xdr:row>
      <xdr:rowOff>76200</xdr:rowOff>
    </xdr:from>
    <xdr:to>
      <xdr:col>21</xdr:col>
      <xdr:colOff>0</xdr:colOff>
      <xdr:row>66</xdr:row>
      <xdr:rowOff>76200</xdr:rowOff>
    </xdr:to>
    <xdr:sp macro="" textlink="">
      <xdr:nvSpPr>
        <xdr:cNvPr id="74" name="Line 2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8153400" y="1264920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66</xdr:row>
      <xdr:rowOff>76200</xdr:rowOff>
    </xdr:from>
    <xdr:to>
      <xdr:col>17</xdr:col>
      <xdr:colOff>0</xdr:colOff>
      <xdr:row>66</xdr:row>
      <xdr:rowOff>76200</xdr:rowOff>
    </xdr:to>
    <xdr:sp macro="" textlink="">
      <xdr:nvSpPr>
        <xdr:cNvPr id="75" name="Line 21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6781800" y="12649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64</xdr:row>
      <xdr:rowOff>76200</xdr:rowOff>
    </xdr:from>
    <xdr:to>
      <xdr:col>15</xdr:col>
      <xdr:colOff>0</xdr:colOff>
      <xdr:row>66</xdr:row>
      <xdr:rowOff>76200</xdr:rowOff>
    </xdr:to>
    <xdr:sp macro="" textlink="">
      <xdr:nvSpPr>
        <xdr:cNvPr id="76" name="Line 2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6534150" y="12268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71</xdr:row>
      <xdr:rowOff>0</xdr:rowOff>
    </xdr:from>
    <xdr:to>
      <xdr:col>18</xdr:col>
      <xdr:colOff>0</xdr:colOff>
      <xdr:row>71</xdr:row>
      <xdr:rowOff>152400</xdr:rowOff>
    </xdr:to>
    <xdr:sp macro="" textlink="">
      <xdr:nvSpPr>
        <xdr:cNvPr id="77" name="Triangle 331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 rot="16200000">
          <a:off x="8001000" y="13525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71</xdr:row>
      <xdr:rowOff>76200</xdr:rowOff>
    </xdr:from>
    <xdr:to>
      <xdr:col>21</xdr:col>
      <xdr:colOff>0</xdr:colOff>
      <xdr:row>71</xdr:row>
      <xdr:rowOff>76200</xdr:rowOff>
    </xdr:to>
    <xdr:sp macro="" textlink="">
      <xdr:nvSpPr>
        <xdr:cNvPr id="78" name="Line 21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8153400" y="1360170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71</xdr:row>
      <xdr:rowOff>76200</xdr:rowOff>
    </xdr:from>
    <xdr:to>
      <xdr:col>17</xdr:col>
      <xdr:colOff>0</xdr:colOff>
      <xdr:row>71</xdr:row>
      <xdr:rowOff>76200</xdr:rowOff>
    </xdr:to>
    <xdr:sp macro="" textlink="">
      <xdr:nvSpPr>
        <xdr:cNvPr id="79" name="Line 21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6781800" y="13601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64</xdr:row>
      <xdr:rowOff>76200</xdr:rowOff>
    </xdr:from>
    <xdr:to>
      <xdr:col>15</xdr:col>
      <xdr:colOff>0</xdr:colOff>
      <xdr:row>71</xdr:row>
      <xdr:rowOff>76200</xdr:rowOff>
    </xdr:to>
    <xdr:sp macro="" textlink="">
      <xdr:nvSpPr>
        <xdr:cNvPr id="80" name="Line 21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>
          <a:off x="6534150" y="122682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21</xdr:col>
      <xdr:colOff>0</xdr:colOff>
      <xdr:row>56</xdr:row>
      <xdr:rowOff>0</xdr:rowOff>
    </xdr:from>
    <xdr:to>
      <xdr:col>22</xdr:col>
      <xdr:colOff>0</xdr:colOff>
      <xdr:row>56</xdr:row>
      <xdr:rowOff>152400</xdr:rowOff>
    </xdr:to>
    <xdr:sp macro="" textlink="">
      <xdr:nvSpPr>
        <xdr:cNvPr id="81" name="Triangle 332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 rot="16200000">
          <a:off x="9620250" y="10668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0</xdr:colOff>
      <xdr:row>56</xdr:row>
      <xdr:rowOff>76200</xdr:rowOff>
    </xdr:from>
    <xdr:to>
      <xdr:col>21</xdr:col>
      <xdr:colOff>0</xdr:colOff>
      <xdr:row>56</xdr:row>
      <xdr:rowOff>76200</xdr:rowOff>
    </xdr:to>
    <xdr:sp macro="" textlink="">
      <xdr:nvSpPr>
        <xdr:cNvPr id="82" name="Line 21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8401050" y="10744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56</xdr:row>
      <xdr:rowOff>76200</xdr:rowOff>
    </xdr:from>
    <xdr:to>
      <xdr:col>19</xdr:col>
      <xdr:colOff>0</xdr:colOff>
      <xdr:row>58</xdr:row>
      <xdr:rowOff>76200</xdr:rowOff>
    </xdr:to>
    <xdr:sp macro="" textlink="">
      <xdr:nvSpPr>
        <xdr:cNvPr id="83" name="Line 22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8153400" y="10744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22</xdr:col>
      <xdr:colOff>0</xdr:colOff>
      <xdr:row>61</xdr:row>
      <xdr:rowOff>152400</xdr:rowOff>
    </xdr:to>
    <xdr:sp macro="" textlink="">
      <xdr:nvSpPr>
        <xdr:cNvPr id="84" name="Triangle 332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 rot="16200000">
          <a:off x="9620250" y="11620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0</xdr:colOff>
      <xdr:row>61</xdr:row>
      <xdr:rowOff>76200</xdr:rowOff>
    </xdr:from>
    <xdr:to>
      <xdr:col>21</xdr:col>
      <xdr:colOff>0</xdr:colOff>
      <xdr:row>61</xdr:row>
      <xdr:rowOff>76200</xdr:rowOff>
    </xdr:to>
    <xdr:sp macro="" textlink="">
      <xdr:nvSpPr>
        <xdr:cNvPr id="85" name="Line 22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8401050" y="11696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58</xdr:row>
      <xdr:rowOff>76200</xdr:rowOff>
    </xdr:from>
    <xdr:to>
      <xdr:col>19</xdr:col>
      <xdr:colOff>0</xdr:colOff>
      <xdr:row>61</xdr:row>
      <xdr:rowOff>76200</xdr:rowOff>
    </xdr:to>
    <xdr:sp macro="" textlink="">
      <xdr:nvSpPr>
        <xdr:cNvPr id="86" name="Line 22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8153400" y="11125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0</xdr:colOff>
      <xdr:row>64</xdr:row>
      <xdr:rowOff>152400</xdr:rowOff>
    </xdr:to>
    <xdr:sp macro="" textlink="">
      <xdr:nvSpPr>
        <xdr:cNvPr id="87" name="Square 332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048000" y="12192000"/>
          <a:ext cx="152400" cy="15240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64</xdr:row>
      <xdr:rowOff>76200</xdr:rowOff>
    </xdr:from>
    <xdr:to>
      <xdr:col>5</xdr:col>
      <xdr:colOff>0</xdr:colOff>
      <xdr:row>64</xdr:row>
      <xdr:rowOff>76200</xdr:rowOff>
    </xdr:to>
    <xdr:sp macro="" textlink="">
      <xdr:nvSpPr>
        <xdr:cNvPr id="88" name="Line 22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2438400" y="12268200"/>
          <a:ext cx="6096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19</xdr:col>
      <xdr:colOff>9525</xdr:colOff>
      <xdr:row>13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400050"/>
          <a:ext cx="5876925" cy="225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odos-IVO-II-2018-1%20Parcial/Randall/Solucion%20Arbol%20I%20Rand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bayes"/>
      <sheetName val="Preg. #1"/>
    </sheetNames>
    <sheetDataSet>
      <sheetData sheetId="0"/>
      <sheetData sheetId="1">
        <row r="19">
          <cell r="B19">
            <v>0.27777777777777773</v>
          </cell>
          <cell r="C19">
            <v>0.55555555555555547</v>
          </cell>
          <cell r="D19">
            <v>0.16666666666666663</v>
          </cell>
        </row>
        <row r="20">
          <cell r="B20">
            <v>0.17777777777777781</v>
          </cell>
          <cell r="C20">
            <v>0.55555555555555558</v>
          </cell>
          <cell r="D20">
            <v>0.26666666666666666</v>
          </cell>
        </row>
        <row r="21">
          <cell r="B21">
            <v>0.10526315789473686</v>
          </cell>
          <cell r="C21">
            <v>0.26315789473684209</v>
          </cell>
          <cell r="D21">
            <v>0.63157894736842102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5:GV1026"/>
  <sheetViews>
    <sheetView tabSelected="1" topLeftCell="A43" zoomScaleNormal="100" workbookViewId="0">
      <selection activeCell="L65" sqref="L65"/>
    </sheetView>
  </sheetViews>
  <sheetFormatPr baseColWidth="10" defaultColWidth="9.1640625" defaultRowHeight="15" x14ac:dyDescent="0.2"/>
  <cols>
    <col min="6" max="6" width="2.33203125" customWidth="1"/>
    <col min="7" max="7" width="3.6640625" customWidth="1"/>
    <col min="10" max="10" width="2.33203125" customWidth="1"/>
    <col min="11" max="11" width="3.6640625" customWidth="1"/>
    <col min="13" max="13" width="10.5" bestFit="1" customWidth="1"/>
    <col min="14" max="14" width="2.33203125" customWidth="1"/>
    <col min="15" max="15" width="3.6640625" customWidth="1"/>
    <col min="18" max="18" width="2.33203125" customWidth="1"/>
    <col min="19" max="19" width="3.6640625" customWidth="1"/>
    <col min="22" max="22" width="2.33203125" customWidth="1"/>
  </cols>
  <sheetData>
    <row r="15" spans="5:23" x14ac:dyDescent="0.2">
      <c r="E15" s="1" t="s">
        <v>0</v>
      </c>
      <c r="W15" s="2" t="s">
        <v>1</v>
      </c>
    </row>
    <row r="16" spans="5:23" x14ac:dyDescent="0.2">
      <c r="T16" t="s">
        <v>2</v>
      </c>
    </row>
    <row r="17" spans="12:23" x14ac:dyDescent="0.2">
      <c r="P17" s="3">
        <f>+'[1]Tabla bayes'!B19</f>
        <v>0.27777777777777773</v>
      </c>
      <c r="W17">
        <f>SUM(H46,L26,P20,T18)</f>
        <v>-7000</v>
      </c>
    </row>
    <row r="18" spans="12:23" x14ac:dyDescent="0.2">
      <c r="P18" t="s">
        <v>3</v>
      </c>
      <c r="T18" s="4">
        <v>-2000</v>
      </c>
      <c r="U18">
        <f>W17</f>
        <v>-7000</v>
      </c>
    </row>
    <row r="19" spans="12:23" x14ac:dyDescent="0.2">
      <c r="R19">
        <f>IF(Q20=U18,1,IF(Q20=U23,2))</f>
        <v>2</v>
      </c>
    </row>
    <row r="20" spans="12:23" x14ac:dyDescent="0.2">
      <c r="P20" s="4">
        <v>0</v>
      </c>
      <c r="Q20">
        <f>MAX(U18,U23)</f>
        <v>-6000</v>
      </c>
    </row>
    <row r="21" spans="12:23" x14ac:dyDescent="0.2">
      <c r="T21" t="s">
        <v>4</v>
      </c>
    </row>
    <row r="22" spans="12:23" x14ac:dyDescent="0.2">
      <c r="W22">
        <f>SUM(H46,L26,P20,T23)</f>
        <v>-6000</v>
      </c>
    </row>
    <row r="23" spans="12:23" x14ac:dyDescent="0.2">
      <c r="L23" s="4">
        <v>0.36</v>
      </c>
      <c r="T23" s="4">
        <v>-1000</v>
      </c>
      <c r="U23">
        <f>W22</f>
        <v>-6000</v>
      </c>
    </row>
    <row r="24" spans="12:23" x14ac:dyDescent="0.2">
      <c r="L24" t="s">
        <v>90</v>
      </c>
    </row>
    <row r="25" spans="12:23" x14ac:dyDescent="0.2">
      <c r="P25" s="3">
        <f>+'[1]Tabla bayes'!C19</f>
        <v>0.55555555555555547</v>
      </c>
    </row>
    <row r="26" spans="12:23" x14ac:dyDescent="0.2">
      <c r="L26" s="4">
        <v>0</v>
      </c>
      <c r="M26" s="5">
        <f>IF(ABS(1-(P17+P25+P30))&lt;=0.00001,P17*Q20+P25*Q28+P30*Q33,NA())</f>
        <v>3611.1111111111104</v>
      </c>
      <c r="P26" t="s">
        <v>5</v>
      </c>
    </row>
    <row r="27" spans="12:23" x14ac:dyDescent="0.2">
      <c r="W27">
        <f>SUM(H46,L26,P28)</f>
        <v>5000</v>
      </c>
    </row>
    <row r="28" spans="12:23" x14ac:dyDescent="0.2">
      <c r="P28" s="4">
        <v>10000</v>
      </c>
      <c r="Q28">
        <f>W27</f>
        <v>5000</v>
      </c>
    </row>
    <row r="30" spans="12:23" x14ac:dyDescent="0.2">
      <c r="P30" s="3">
        <f>+'[1]Tabla bayes'!D19</f>
        <v>0.16666666666666663</v>
      </c>
    </row>
    <row r="31" spans="12:23" x14ac:dyDescent="0.2">
      <c r="P31" t="s">
        <v>6</v>
      </c>
    </row>
    <row r="32" spans="12:23" x14ac:dyDescent="0.2">
      <c r="W32">
        <f>SUM(H46,L26,P33)</f>
        <v>15000</v>
      </c>
    </row>
    <row r="33" spans="8:23" x14ac:dyDescent="0.2">
      <c r="P33" s="4">
        <v>20000</v>
      </c>
      <c r="Q33">
        <f>W32</f>
        <v>15000</v>
      </c>
    </row>
    <row r="36" spans="8:23" x14ac:dyDescent="0.2">
      <c r="T36" t="s">
        <v>2</v>
      </c>
    </row>
    <row r="37" spans="8:23" x14ac:dyDescent="0.2">
      <c r="P37" s="3">
        <f>+'[1]Tabla bayes'!B20</f>
        <v>0.17777777777777781</v>
      </c>
      <c r="W37">
        <f>SUM(H46,L46,P40,T38)</f>
        <v>-7000</v>
      </c>
    </row>
    <row r="38" spans="8:23" x14ac:dyDescent="0.2">
      <c r="P38" t="s">
        <v>3</v>
      </c>
      <c r="T38" s="4">
        <v>-2000</v>
      </c>
      <c r="U38">
        <f>W37</f>
        <v>-7000</v>
      </c>
    </row>
    <row r="39" spans="8:23" x14ac:dyDescent="0.2">
      <c r="R39">
        <f>IF(Q40=U38,1,IF(Q40=U43,2))</f>
        <v>2</v>
      </c>
    </row>
    <row r="40" spans="8:23" x14ac:dyDescent="0.2">
      <c r="P40" s="4">
        <v>0</v>
      </c>
      <c r="Q40">
        <f>MAX(U38,U43)</f>
        <v>-6000</v>
      </c>
    </row>
    <row r="41" spans="8:23" x14ac:dyDescent="0.2">
      <c r="T41" t="s">
        <v>4</v>
      </c>
    </row>
    <row r="42" spans="8:23" x14ac:dyDescent="0.2">
      <c r="W42">
        <f>SUM(H46,L46,P40,T43)</f>
        <v>-6000</v>
      </c>
    </row>
    <row r="43" spans="8:23" x14ac:dyDescent="0.2">
      <c r="L43" s="4">
        <v>0.45</v>
      </c>
      <c r="T43" s="4">
        <v>-1000</v>
      </c>
      <c r="U43">
        <f>W42</f>
        <v>-6000</v>
      </c>
    </row>
    <row r="44" spans="8:23" x14ac:dyDescent="0.2">
      <c r="H44" t="s">
        <v>7</v>
      </c>
      <c r="L44" t="s">
        <v>91</v>
      </c>
    </row>
    <row r="45" spans="8:23" x14ac:dyDescent="0.2">
      <c r="P45" s="3">
        <f>+'[1]Tabla bayes'!C20</f>
        <v>0.55555555555555558</v>
      </c>
    </row>
    <row r="46" spans="8:23" x14ac:dyDescent="0.2">
      <c r="H46" s="4">
        <v>-5000</v>
      </c>
      <c r="I46">
        <f>IF(ABS(1-(L23+L43+L63))&lt;=0.00001,L23*M26+L43*M46+L63*M66,NA())</f>
        <v>5800</v>
      </c>
      <c r="L46" s="4">
        <v>0</v>
      </c>
      <c r="M46" s="5">
        <f>IF(ABS(1-(P37+P45+P50))&lt;=0.00001,P37*Q40+P45*Q48+P50*Q53,NA())</f>
        <v>5711.1111111111113</v>
      </c>
      <c r="P46" t="s">
        <v>5</v>
      </c>
    </row>
    <row r="47" spans="8:23" x14ac:dyDescent="0.2">
      <c r="W47">
        <f>SUM(H46,L46,P48)</f>
        <v>5000</v>
      </c>
    </row>
    <row r="48" spans="8:23" x14ac:dyDescent="0.2">
      <c r="P48" s="4">
        <v>10000</v>
      </c>
      <c r="Q48">
        <f>W47</f>
        <v>5000</v>
      </c>
    </row>
    <row r="50" spans="5:23" x14ac:dyDescent="0.2">
      <c r="P50" s="3">
        <f>+'[1]Tabla bayes'!D20</f>
        <v>0.26666666666666666</v>
      </c>
    </row>
    <row r="51" spans="5:23" x14ac:dyDescent="0.2">
      <c r="P51" t="s">
        <v>6</v>
      </c>
    </row>
    <row r="52" spans="5:23" x14ac:dyDescent="0.2">
      <c r="W52">
        <f>SUM(H46,L46,P53)</f>
        <v>15000</v>
      </c>
    </row>
    <row r="53" spans="5:23" x14ac:dyDescent="0.2">
      <c r="P53" s="4">
        <v>20000</v>
      </c>
      <c r="Q53">
        <f>W52</f>
        <v>15000</v>
      </c>
    </row>
    <row r="56" spans="5:23" x14ac:dyDescent="0.2">
      <c r="T56" t="s">
        <v>2</v>
      </c>
    </row>
    <row r="57" spans="5:23" x14ac:dyDescent="0.2">
      <c r="P57" s="3">
        <f>+'[1]Tabla bayes'!B21</f>
        <v>0.10526315789473686</v>
      </c>
      <c r="W57">
        <f>SUM(H46,L66,P60,T58)</f>
        <v>-7000</v>
      </c>
    </row>
    <row r="58" spans="5:23" x14ac:dyDescent="0.2">
      <c r="P58" t="s">
        <v>3</v>
      </c>
      <c r="T58" s="4">
        <v>-2000</v>
      </c>
      <c r="U58">
        <f>W57</f>
        <v>-7000</v>
      </c>
    </row>
    <row r="59" spans="5:23" x14ac:dyDescent="0.2">
      <c r="R59">
        <f>IF(Q60=U58,1,IF(Q60=U63,2))</f>
        <v>2</v>
      </c>
    </row>
    <row r="60" spans="5:23" x14ac:dyDescent="0.2">
      <c r="P60" s="4">
        <v>0</v>
      </c>
      <c r="Q60">
        <f>MAX(U58,U63)</f>
        <v>-6000</v>
      </c>
    </row>
    <row r="61" spans="5:23" x14ac:dyDescent="0.2">
      <c r="T61" t="s">
        <v>4</v>
      </c>
    </row>
    <row r="62" spans="5:23" x14ac:dyDescent="0.2">
      <c r="W62">
        <f>SUM(H46,L66,P60,T63)</f>
        <v>-6000</v>
      </c>
    </row>
    <row r="63" spans="5:23" x14ac:dyDescent="0.2">
      <c r="L63" s="4">
        <v>0.19</v>
      </c>
      <c r="T63" s="4">
        <v>-1000</v>
      </c>
      <c r="U63">
        <f>W62</f>
        <v>-6000</v>
      </c>
    </row>
    <row r="64" spans="5:23" x14ac:dyDescent="0.2">
      <c r="E64" s="6"/>
      <c r="L64" t="s">
        <v>92</v>
      </c>
    </row>
    <row r="65" spans="5:23" x14ac:dyDescent="0.2">
      <c r="F65">
        <f>IF(E66=I46,1,IF(E66=I86,2))</f>
        <v>2</v>
      </c>
      <c r="P65" s="3">
        <f>+'[1]Tabla bayes'!C21</f>
        <v>0.26315789473684209</v>
      </c>
    </row>
    <row r="66" spans="5:23" x14ac:dyDescent="0.2">
      <c r="E66">
        <f>MAX(I46,I86)</f>
        <v>10800</v>
      </c>
      <c r="L66" s="4">
        <v>0</v>
      </c>
      <c r="M66">
        <f>IF(ABS(1-(P57+P65+P70))&lt;=0.00001,P57*Q60+P65*Q68+P70*Q73,NA())</f>
        <v>10157.894736842105</v>
      </c>
      <c r="P66" t="s">
        <v>5</v>
      </c>
    </row>
    <row r="67" spans="5:23" x14ac:dyDescent="0.2">
      <c r="W67">
        <f>SUM(H46,L66,P68)</f>
        <v>5000</v>
      </c>
    </row>
    <row r="68" spans="5:23" x14ac:dyDescent="0.2">
      <c r="P68" s="4">
        <v>10000</v>
      </c>
      <c r="Q68">
        <f>W67</f>
        <v>5000</v>
      </c>
    </row>
    <row r="70" spans="5:23" x14ac:dyDescent="0.2">
      <c r="P70" s="3">
        <f>+'[1]Tabla bayes'!D21</f>
        <v>0.63157894736842102</v>
      </c>
    </row>
    <row r="71" spans="5:23" x14ac:dyDescent="0.2">
      <c r="P71" t="s">
        <v>6</v>
      </c>
    </row>
    <row r="72" spans="5:23" x14ac:dyDescent="0.2">
      <c r="W72">
        <f>SUM(H46,L66,P73)</f>
        <v>15000</v>
      </c>
    </row>
    <row r="73" spans="5:23" x14ac:dyDescent="0.2">
      <c r="P73" s="4">
        <v>20000</v>
      </c>
      <c r="Q73">
        <f>W72</f>
        <v>15000</v>
      </c>
    </row>
    <row r="76" spans="5:23" x14ac:dyDescent="0.2">
      <c r="P76" t="s">
        <v>2</v>
      </c>
    </row>
    <row r="77" spans="5:23" x14ac:dyDescent="0.2">
      <c r="L77" s="4">
        <v>0.2</v>
      </c>
      <c r="W77">
        <f>SUM(H86,L80,P78)</f>
        <v>-2000</v>
      </c>
    </row>
    <row r="78" spans="5:23" x14ac:dyDescent="0.2">
      <c r="L78" t="s">
        <v>3</v>
      </c>
      <c r="P78" s="4">
        <v>-2000</v>
      </c>
      <c r="Q78">
        <f>W77</f>
        <v>-2000</v>
      </c>
    </row>
    <row r="79" spans="5:23" x14ac:dyDescent="0.2">
      <c r="N79">
        <f>IF(M80=Q78,1,IF(M80=Q83,2))</f>
        <v>2</v>
      </c>
    </row>
    <row r="80" spans="5:23" x14ac:dyDescent="0.2">
      <c r="L80" s="4">
        <v>0</v>
      </c>
      <c r="M80">
        <f>MAX(Q78,Q83)</f>
        <v>-1000</v>
      </c>
    </row>
    <row r="81" spans="8:23" x14ac:dyDescent="0.2">
      <c r="P81" t="s">
        <v>4</v>
      </c>
    </row>
    <row r="82" spans="8:23" x14ac:dyDescent="0.2">
      <c r="W82">
        <f>SUM(H86,L80,P83)</f>
        <v>-1000</v>
      </c>
    </row>
    <row r="83" spans="8:23" x14ac:dyDescent="0.2">
      <c r="P83" s="4">
        <v>-1000</v>
      </c>
      <c r="Q83">
        <f>W82</f>
        <v>-1000</v>
      </c>
    </row>
    <row r="84" spans="8:23" x14ac:dyDescent="0.2">
      <c r="H84" t="s">
        <v>8</v>
      </c>
    </row>
    <row r="85" spans="8:23" x14ac:dyDescent="0.2">
      <c r="L85" s="4">
        <v>0.5</v>
      </c>
    </row>
    <row r="86" spans="8:23" x14ac:dyDescent="0.2">
      <c r="H86" s="4">
        <v>0</v>
      </c>
      <c r="I86">
        <f>IF(ABS(1-(L77+L85+L90))&lt;=0.00001,L77*M80+L85*M88+L90*M93,NA())</f>
        <v>10800</v>
      </c>
      <c r="L86" t="s">
        <v>5</v>
      </c>
    </row>
    <row r="87" spans="8:23" x14ac:dyDescent="0.2">
      <c r="W87">
        <f>SUM(H86,L88)</f>
        <v>10000</v>
      </c>
    </row>
    <row r="88" spans="8:23" x14ac:dyDescent="0.2">
      <c r="L88" s="4">
        <v>10000</v>
      </c>
      <c r="M88">
        <f>W87</f>
        <v>10000</v>
      </c>
    </row>
    <row r="90" spans="8:23" x14ac:dyDescent="0.2">
      <c r="L90" s="4">
        <v>0.3</v>
      </c>
    </row>
    <row r="91" spans="8:23" x14ac:dyDescent="0.2">
      <c r="L91" t="s">
        <v>6</v>
      </c>
    </row>
    <row r="92" spans="8:23" x14ac:dyDescent="0.2">
      <c r="W92">
        <f>SUM(H86,L93)</f>
        <v>20000</v>
      </c>
    </row>
    <row r="93" spans="8:23" x14ac:dyDescent="0.2">
      <c r="L93" s="4">
        <v>20000</v>
      </c>
      <c r="M93">
        <f>W92</f>
        <v>20000</v>
      </c>
    </row>
    <row r="1000" spans="189:204" x14ac:dyDescent="0.2">
      <c r="GH1000" t="s">
        <v>9</v>
      </c>
      <c r="GI1000" t="s">
        <v>10</v>
      </c>
      <c r="GJ1000" t="s">
        <v>11</v>
      </c>
      <c r="GK1000" t="s">
        <v>12</v>
      </c>
      <c r="GL1000" t="s">
        <v>13</v>
      </c>
      <c r="GM1000" t="s">
        <v>14</v>
      </c>
      <c r="GN1000" t="s">
        <v>15</v>
      </c>
      <c r="GO1000" t="s">
        <v>16</v>
      </c>
      <c r="GP1000" t="s">
        <v>17</v>
      </c>
      <c r="GQ1000" t="s">
        <v>18</v>
      </c>
      <c r="GR1000" t="s">
        <v>19</v>
      </c>
      <c r="GS1000" t="s">
        <v>20</v>
      </c>
      <c r="GT1000" t="s">
        <v>21</v>
      </c>
      <c r="GU1000" t="s">
        <v>22</v>
      </c>
      <c r="GV1000" t="s">
        <v>23</v>
      </c>
    </row>
    <row r="1001" spans="189:204" x14ac:dyDescent="0.2">
      <c r="GG1001">
        <v>0</v>
      </c>
      <c r="GH1001">
        <v>0</v>
      </c>
      <c r="GI1001" t="s">
        <v>24</v>
      </c>
      <c r="GJ1001">
        <v>0</v>
      </c>
      <c r="GK1001">
        <v>0</v>
      </c>
      <c r="GL1001">
        <v>0</v>
      </c>
      <c r="GM1001" t="s">
        <v>25</v>
      </c>
      <c r="GN1001">
        <v>2</v>
      </c>
      <c r="GO1001">
        <v>1</v>
      </c>
      <c r="GP1001">
        <v>2</v>
      </c>
      <c r="GQ1001">
        <v>0</v>
      </c>
      <c r="GR1001">
        <v>0</v>
      </c>
      <c r="GS1001">
        <v>0</v>
      </c>
      <c r="GT1001">
        <v>50</v>
      </c>
      <c r="GU1001">
        <v>1</v>
      </c>
      <c r="GV1001" t="b">
        <v>1</v>
      </c>
    </row>
    <row r="1002" spans="189:204" x14ac:dyDescent="0.2">
      <c r="GG1002">
        <v>0</v>
      </c>
      <c r="GH1002">
        <v>1</v>
      </c>
      <c r="GK1002">
        <v>0</v>
      </c>
      <c r="GL1002">
        <v>0</v>
      </c>
      <c r="GM1002" t="s">
        <v>26</v>
      </c>
      <c r="GN1002">
        <v>3</v>
      </c>
      <c r="GO1002">
        <v>8</v>
      </c>
      <c r="GP1002">
        <v>9</v>
      </c>
      <c r="GQ1002">
        <v>10</v>
      </c>
      <c r="GR1002">
        <v>0</v>
      </c>
      <c r="GS1002">
        <v>0</v>
      </c>
      <c r="GT1002">
        <v>30</v>
      </c>
      <c r="GU1002">
        <v>5</v>
      </c>
      <c r="GV1002" t="b">
        <v>1</v>
      </c>
    </row>
    <row r="1003" spans="189:204" x14ac:dyDescent="0.2">
      <c r="GG1003">
        <v>0</v>
      </c>
      <c r="GH1003">
        <v>2</v>
      </c>
      <c r="GK1003">
        <v>0</v>
      </c>
      <c r="GL1003">
        <v>0</v>
      </c>
      <c r="GM1003" t="s">
        <v>26</v>
      </c>
      <c r="GN1003">
        <v>3</v>
      </c>
      <c r="GO1003">
        <v>3</v>
      </c>
      <c r="GP1003">
        <v>4</v>
      </c>
      <c r="GQ1003">
        <v>5</v>
      </c>
      <c r="GR1003">
        <v>0</v>
      </c>
      <c r="GS1003">
        <v>0</v>
      </c>
      <c r="GT1003">
        <v>70</v>
      </c>
      <c r="GU1003">
        <v>5</v>
      </c>
      <c r="GV1003" t="b">
        <v>1</v>
      </c>
    </row>
    <row r="1004" spans="189:204" x14ac:dyDescent="0.2">
      <c r="GG1004">
        <v>0</v>
      </c>
      <c r="GH1004">
        <v>3</v>
      </c>
      <c r="GL1004">
        <v>2</v>
      </c>
      <c r="GM1004" t="s">
        <v>25</v>
      </c>
      <c r="GN1004">
        <v>2</v>
      </c>
      <c r="GO1004">
        <v>6</v>
      </c>
      <c r="GP1004">
        <v>7</v>
      </c>
      <c r="GQ1004">
        <v>0</v>
      </c>
      <c r="GR1004">
        <v>0</v>
      </c>
      <c r="GS1004">
        <v>0</v>
      </c>
      <c r="GT1004">
        <v>64</v>
      </c>
      <c r="GU1004">
        <v>9</v>
      </c>
      <c r="GV1004" t="b">
        <v>1</v>
      </c>
    </row>
    <row r="1005" spans="189:204" x14ac:dyDescent="0.2">
      <c r="GG1005">
        <v>0</v>
      </c>
      <c r="GH1005">
        <v>4</v>
      </c>
      <c r="GL1005">
        <v>2</v>
      </c>
      <c r="GM1005" t="s">
        <v>27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72</v>
      </c>
      <c r="GU1005">
        <v>9</v>
      </c>
      <c r="GV1005" t="b">
        <v>1</v>
      </c>
    </row>
    <row r="1006" spans="189:204" x14ac:dyDescent="0.2">
      <c r="GG1006">
        <v>0</v>
      </c>
      <c r="GH1006">
        <v>5</v>
      </c>
      <c r="GL1006">
        <v>2</v>
      </c>
      <c r="GM1006" t="s">
        <v>27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77</v>
      </c>
      <c r="GU1006">
        <v>9</v>
      </c>
      <c r="GV1006" t="b">
        <v>1</v>
      </c>
    </row>
    <row r="1007" spans="189:204" x14ac:dyDescent="0.2">
      <c r="GG1007">
        <v>0</v>
      </c>
      <c r="GH1007">
        <v>6</v>
      </c>
      <c r="GK1007">
        <v>0</v>
      </c>
      <c r="GL1007">
        <v>3</v>
      </c>
      <c r="GM1007" t="s">
        <v>27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62</v>
      </c>
      <c r="GU1007">
        <v>13</v>
      </c>
      <c r="GV1007" t="b">
        <v>1</v>
      </c>
    </row>
    <row r="1008" spans="189:204" x14ac:dyDescent="0.2">
      <c r="GG1008">
        <v>0</v>
      </c>
      <c r="GH1008">
        <v>7</v>
      </c>
      <c r="GK1008">
        <v>0</v>
      </c>
      <c r="GL1008">
        <v>3</v>
      </c>
      <c r="GM1008" t="s">
        <v>27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67</v>
      </c>
      <c r="GU1008">
        <v>13</v>
      </c>
      <c r="GV1008" t="b">
        <v>1</v>
      </c>
    </row>
    <row r="1009" spans="189:204" x14ac:dyDescent="0.2">
      <c r="GG1009">
        <v>0</v>
      </c>
      <c r="GH1009">
        <v>8</v>
      </c>
      <c r="GL1009">
        <v>1</v>
      </c>
      <c r="GM1009" t="s">
        <v>26</v>
      </c>
      <c r="GN1009">
        <v>3</v>
      </c>
      <c r="GO1009">
        <v>11</v>
      </c>
      <c r="GP1009">
        <v>12</v>
      </c>
      <c r="GQ1009">
        <v>13</v>
      </c>
      <c r="GR1009">
        <v>0</v>
      </c>
      <c r="GS1009">
        <v>0</v>
      </c>
      <c r="GT1009">
        <v>10</v>
      </c>
      <c r="GU1009">
        <v>9</v>
      </c>
      <c r="GV1009" t="b">
        <v>1</v>
      </c>
    </row>
    <row r="1010" spans="189:204" x14ac:dyDescent="0.2">
      <c r="GG1010">
        <v>10</v>
      </c>
      <c r="GH1010">
        <v>9</v>
      </c>
      <c r="GL1010">
        <v>1</v>
      </c>
      <c r="GM1010" t="s">
        <v>26</v>
      </c>
      <c r="GN1010">
        <v>3</v>
      </c>
      <c r="GO1010">
        <v>16</v>
      </c>
      <c r="GP1010">
        <v>17</v>
      </c>
      <c r="GQ1010">
        <v>18</v>
      </c>
      <c r="GR1010">
        <v>0</v>
      </c>
      <c r="GS1010">
        <v>0</v>
      </c>
      <c r="GT1010">
        <v>30</v>
      </c>
      <c r="GU1010">
        <v>9</v>
      </c>
      <c r="GV1010" t="b">
        <v>1</v>
      </c>
    </row>
    <row r="1011" spans="189:204" x14ac:dyDescent="0.2">
      <c r="GG1011">
        <v>0</v>
      </c>
      <c r="GH1011">
        <v>10</v>
      </c>
      <c r="GL1011">
        <v>1</v>
      </c>
      <c r="GM1011" t="s">
        <v>26</v>
      </c>
      <c r="GN1011">
        <v>3</v>
      </c>
      <c r="GO1011">
        <v>21</v>
      </c>
      <c r="GP1011">
        <v>22</v>
      </c>
      <c r="GQ1011">
        <v>23</v>
      </c>
      <c r="GR1011">
        <v>0</v>
      </c>
      <c r="GS1011">
        <v>0</v>
      </c>
      <c r="GT1011">
        <v>50</v>
      </c>
      <c r="GU1011">
        <v>9</v>
      </c>
      <c r="GV1011" t="b">
        <v>1</v>
      </c>
    </row>
    <row r="1012" spans="189:204" x14ac:dyDescent="0.2">
      <c r="GG1012">
        <v>0</v>
      </c>
      <c r="GH1012">
        <v>11</v>
      </c>
      <c r="GL1012">
        <v>8</v>
      </c>
      <c r="GM1012" t="s">
        <v>25</v>
      </c>
      <c r="GN1012">
        <v>2</v>
      </c>
      <c r="GO1012">
        <v>14</v>
      </c>
      <c r="GP1012">
        <v>15</v>
      </c>
      <c r="GQ1012">
        <v>0</v>
      </c>
      <c r="GR1012">
        <v>0</v>
      </c>
      <c r="GS1012">
        <v>0</v>
      </c>
      <c r="GT1012">
        <v>4</v>
      </c>
      <c r="GU1012">
        <v>13</v>
      </c>
      <c r="GV1012" t="b">
        <v>1</v>
      </c>
    </row>
    <row r="1013" spans="189:204" x14ac:dyDescent="0.2">
      <c r="GG1013">
        <v>0</v>
      </c>
      <c r="GH1013">
        <v>12</v>
      </c>
      <c r="GL1013">
        <v>8</v>
      </c>
      <c r="GM1013" t="s">
        <v>27</v>
      </c>
      <c r="GN1013">
        <v>0</v>
      </c>
      <c r="GO1013">
        <v>0</v>
      </c>
      <c r="GP1013">
        <v>0</v>
      </c>
      <c r="GQ1013">
        <v>0</v>
      </c>
      <c r="GR1013">
        <v>0</v>
      </c>
      <c r="GS1013">
        <v>0</v>
      </c>
      <c r="GT1013">
        <v>12</v>
      </c>
      <c r="GU1013">
        <v>13</v>
      </c>
      <c r="GV1013" t="b">
        <v>1</v>
      </c>
    </row>
    <row r="1014" spans="189:204" x14ac:dyDescent="0.2">
      <c r="GG1014">
        <v>0</v>
      </c>
      <c r="GH1014">
        <v>13</v>
      </c>
      <c r="GL1014">
        <v>8</v>
      </c>
      <c r="GM1014" t="s">
        <v>27</v>
      </c>
      <c r="GN1014">
        <v>0</v>
      </c>
      <c r="GO1014">
        <v>0</v>
      </c>
      <c r="GP1014">
        <v>0</v>
      </c>
      <c r="GQ1014">
        <v>0</v>
      </c>
      <c r="GR1014">
        <v>0</v>
      </c>
      <c r="GS1014">
        <v>0</v>
      </c>
      <c r="GT1014">
        <v>17</v>
      </c>
      <c r="GU1014">
        <v>13</v>
      </c>
      <c r="GV1014" t="b">
        <v>1</v>
      </c>
    </row>
    <row r="1015" spans="189:204" x14ac:dyDescent="0.2">
      <c r="GG1015">
        <v>0</v>
      </c>
      <c r="GH1015">
        <v>14</v>
      </c>
      <c r="GK1015">
        <v>0</v>
      </c>
      <c r="GL1015">
        <v>11</v>
      </c>
      <c r="GM1015" t="s">
        <v>27</v>
      </c>
      <c r="GN1015">
        <v>0</v>
      </c>
      <c r="GO1015">
        <v>0</v>
      </c>
      <c r="GP1015">
        <v>0</v>
      </c>
      <c r="GQ1015">
        <v>0</v>
      </c>
      <c r="GR1015">
        <v>0</v>
      </c>
      <c r="GS1015">
        <v>0</v>
      </c>
      <c r="GT1015">
        <v>2</v>
      </c>
      <c r="GU1015">
        <v>17</v>
      </c>
      <c r="GV1015" t="b">
        <v>1</v>
      </c>
    </row>
    <row r="1016" spans="189:204" x14ac:dyDescent="0.2">
      <c r="GG1016">
        <v>0</v>
      </c>
      <c r="GH1016">
        <v>15</v>
      </c>
      <c r="GK1016">
        <v>0</v>
      </c>
      <c r="GL1016">
        <v>11</v>
      </c>
      <c r="GM1016" t="s">
        <v>27</v>
      </c>
      <c r="GN1016">
        <v>0</v>
      </c>
      <c r="GO1016">
        <v>0</v>
      </c>
      <c r="GP1016">
        <v>0</v>
      </c>
      <c r="GQ1016">
        <v>0</v>
      </c>
      <c r="GR1016">
        <v>0</v>
      </c>
      <c r="GS1016">
        <v>0</v>
      </c>
      <c r="GT1016">
        <v>7</v>
      </c>
      <c r="GU1016">
        <v>17</v>
      </c>
      <c r="GV1016" t="b">
        <v>1</v>
      </c>
    </row>
    <row r="1017" spans="189:204" x14ac:dyDescent="0.2">
      <c r="GG1017">
        <v>21</v>
      </c>
      <c r="GH1017">
        <v>16</v>
      </c>
      <c r="GL1017">
        <v>9</v>
      </c>
      <c r="GM1017" t="s">
        <v>25</v>
      </c>
      <c r="GN1017">
        <v>2</v>
      </c>
      <c r="GO1017">
        <v>19</v>
      </c>
      <c r="GP1017">
        <v>20</v>
      </c>
      <c r="GQ1017">
        <v>0</v>
      </c>
      <c r="GR1017">
        <v>0</v>
      </c>
      <c r="GS1017">
        <v>0</v>
      </c>
      <c r="GT1017">
        <v>24</v>
      </c>
      <c r="GU1017">
        <v>13</v>
      </c>
      <c r="GV1017" t="b">
        <v>1</v>
      </c>
    </row>
    <row r="1018" spans="189:204" x14ac:dyDescent="0.2">
      <c r="GG1018">
        <v>22</v>
      </c>
      <c r="GH1018">
        <v>17</v>
      </c>
      <c r="GL1018">
        <v>9</v>
      </c>
      <c r="GM1018" t="s">
        <v>27</v>
      </c>
      <c r="GN1018">
        <v>0</v>
      </c>
      <c r="GO1018">
        <v>0</v>
      </c>
      <c r="GP1018">
        <v>0</v>
      </c>
      <c r="GQ1018">
        <v>0</v>
      </c>
      <c r="GR1018">
        <v>0</v>
      </c>
      <c r="GS1018">
        <v>0</v>
      </c>
      <c r="GT1018">
        <v>32</v>
      </c>
      <c r="GU1018">
        <v>13</v>
      </c>
      <c r="GV1018" t="b">
        <v>1</v>
      </c>
    </row>
    <row r="1019" spans="189:204" x14ac:dyDescent="0.2">
      <c r="GG1019">
        <v>23</v>
      </c>
      <c r="GH1019">
        <v>18</v>
      </c>
      <c r="GL1019">
        <v>9</v>
      </c>
      <c r="GM1019" t="s">
        <v>27</v>
      </c>
      <c r="GN1019">
        <v>0</v>
      </c>
      <c r="GO1019">
        <v>0</v>
      </c>
      <c r="GP1019">
        <v>0</v>
      </c>
      <c r="GQ1019">
        <v>0</v>
      </c>
      <c r="GR1019">
        <v>0</v>
      </c>
      <c r="GS1019">
        <v>0</v>
      </c>
      <c r="GT1019">
        <v>37</v>
      </c>
      <c r="GU1019">
        <v>13</v>
      </c>
      <c r="GV1019" t="b">
        <v>1</v>
      </c>
    </row>
    <row r="1020" spans="189:204" x14ac:dyDescent="0.2">
      <c r="GG1020">
        <v>24</v>
      </c>
      <c r="GH1020">
        <v>19</v>
      </c>
      <c r="GK1020">
        <v>0</v>
      </c>
      <c r="GL1020">
        <v>16</v>
      </c>
      <c r="GM1020" t="s">
        <v>27</v>
      </c>
      <c r="GN1020">
        <v>0</v>
      </c>
      <c r="GO1020">
        <v>0</v>
      </c>
      <c r="GP1020">
        <v>0</v>
      </c>
      <c r="GQ1020">
        <v>0</v>
      </c>
      <c r="GR1020">
        <v>0</v>
      </c>
      <c r="GS1020">
        <v>0</v>
      </c>
      <c r="GT1020">
        <v>22</v>
      </c>
      <c r="GU1020">
        <v>17</v>
      </c>
      <c r="GV1020" t="b">
        <v>1</v>
      </c>
    </row>
    <row r="1021" spans="189:204" x14ac:dyDescent="0.2">
      <c r="GG1021">
        <v>25</v>
      </c>
      <c r="GH1021">
        <v>20</v>
      </c>
      <c r="GK1021">
        <v>0</v>
      </c>
      <c r="GL1021">
        <v>16</v>
      </c>
      <c r="GM1021" t="s">
        <v>27</v>
      </c>
      <c r="GN1021">
        <v>0</v>
      </c>
      <c r="GO1021">
        <v>0</v>
      </c>
      <c r="GP1021">
        <v>0</v>
      </c>
      <c r="GQ1021">
        <v>0</v>
      </c>
      <c r="GR1021">
        <v>0</v>
      </c>
      <c r="GS1021">
        <v>0</v>
      </c>
      <c r="GT1021">
        <v>27</v>
      </c>
      <c r="GU1021">
        <v>17</v>
      </c>
      <c r="GV1021" t="b">
        <v>1</v>
      </c>
    </row>
    <row r="1022" spans="189:204" x14ac:dyDescent="0.2">
      <c r="GH1022">
        <v>21</v>
      </c>
      <c r="GL1022">
        <v>10</v>
      </c>
      <c r="GM1022" t="s">
        <v>25</v>
      </c>
      <c r="GN1022">
        <v>2</v>
      </c>
      <c r="GO1022">
        <v>24</v>
      </c>
      <c r="GP1022">
        <v>25</v>
      </c>
      <c r="GQ1022">
        <v>0</v>
      </c>
      <c r="GR1022">
        <v>0</v>
      </c>
      <c r="GS1022">
        <v>0</v>
      </c>
      <c r="GT1022">
        <v>44</v>
      </c>
      <c r="GU1022">
        <v>13</v>
      </c>
      <c r="GV1022" t="b">
        <v>1</v>
      </c>
    </row>
    <row r="1023" spans="189:204" x14ac:dyDescent="0.2">
      <c r="GH1023">
        <v>22</v>
      </c>
      <c r="GL1023">
        <v>10</v>
      </c>
      <c r="GM1023" t="s">
        <v>27</v>
      </c>
      <c r="GN1023">
        <v>0</v>
      </c>
      <c r="GO1023">
        <v>0</v>
      </c>
      <c r="GP1023">
        <v>0</v>
      </c>
      <c r="GQ1023">
        <v>0</v>
      </c>
      <c r="GR1023">
        <v>0</v>
      </c>
      <c r="GS1023">
        <v>0</v>
      </c>
      <c r="GT1023">
        <v>52</v>
      </c>
      <c r="GU1023">
        <v>13</v>
      </c>
      <c r="GV1023" t="b">
        <v>1</v>
      </c>
    </row>
    <row r="1024" spans="189:204" x14ac:dyDescent="0.2">
      <c r="GH1024">
        <v>23</v>
      </c>
      <c r="GL1024">
        <v>10</v>
      </c>
      <c r="GM1024" t="s">
        <v>27</v>
      </c>
      <c r="GN1024">
        <v>0</v>
      </c>
      <c r="GO1024">
        <v>0</v>
      </c>
      <c r="GP1024">
        <v>0</v>
      </c>
      <c r="GQ1024">
        <v>0</v>
      </c>
      <c r="GR1024">
        <v>0</v>
      </c>
      <c r="GS1024">
        <v>0</v>
      </c>
      <c r="GT1024">
        <v>57</v>
      </c>
      <c r="GU1024">
        <v>13</v>
      </c>
      <c r="GV1024" t="b">
        <v>1</v>
      </c>
    </row>
    <row r="1025" spans="190:204" x14ac:dyDescent="0.2">
      <c r="GH1025">
        <v>24</v>
      </c>
      <c r="GK1025">
        <v>0</v>
      </c>
      <c r="GL1025">
        <v>21</v>
      </c>
      <c r="GM1025" t="s">
        <v>27</v>
      </c>
      <c r="GN1025">
        <v>0</v>
      </c>
      <c r="GO1025">
        <v>0</v>
      </c>
      <c r="GP1025">
        <v>0</v>
      </c>
      <c r="GQ1025">
        <v>0</v>
      </c>
      <c r="GR1025">
        <v>0</v>
      </c>
      <c r="GS1025">
        <v>0</v>
      </c>
      <c r="GT1025">
        <v>42</v>
      </c>
      <c r="GU1025">
        <v>17</v>
      </c>
      <c r="GV1025" t="b">
        <v>1</v>
      </c>
    </row>
    <row r="1026" spans="190:204" x14ac:dyDescent="0.2">
      <c r="GH1026">
        <v>25</v>
      </c>
      <c r="GK1026">
        <v>0</v>
      </c>
      <c r="GL1026">
        <v>21</v>
      </c>
      <c r="GM1026" t="s">
        <v>27</v>
      </c>
      <c r="GN1026">
        <v>0</v>
      </c>
      <c r="GO1026">
        <v>0</v>
      </c>
      <c r="GP1026">
        <v>0</v>
      </c>
      <c r="GQ1026">
        <v>0</v>
      </c>
      <c r="GR1026">
        <v>0</v>
      </c>
      <c r="GS1026">
        <v>0</v>
      </c>
      <c r="GT1026">
        <v>47</v>
      </c>
      <c r="GU1026">
        <v>17</v>
      </c>
      <c r="GV1026" t="b">
        <v>1</v>
      </c>
    </row>
  </sheetData>
  <sheetProtection scenarios="1"/>
  <pageMargins left="0.7" right="0.7" top="0.75" bottom="0.75" header="0.3" footer="0.3"/>
  <pageSetup orientation="portrait" horizontalDpi="0" verticalDpi="0" r:id="rId1"/>
  <headerFooter>
    <oddFooter>&amp;L&amp;BTreePlan Student License, For Education Only&amp;R&amp;Bwww.TreePlan.com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H23" sqref="H23"/>
    </sheetView>
  </sheetViews>
  <sheetFormatPr baseColWidth="10" defaultColWidth="11.5" defaultRowHeight="15" x14ac:dyDescent="0.2"/>
  <cols>
    <col min="1" max="1" width="14.5" customWidth="1"/>
    <col min="2" max="2" width="12" style="15" customWidth="1"/>
    <col min="3" max="3" width="10.83203125" style="15" customWidth="1"/>
    <col min="4" max="5" width="11.5" style="9"/>
    <col min="257" max="257" width="14.5" customWidth="1"/>
    <col min="258" max="258" width="12" customWidth="1"/>
    <col min="259" max="259" width="10.83203125" customWidth="1"/>
    <col min="513" max="513" width="14.5" customWidth="1"/>
    <col min="514" max="514" width="12" customWidth="1"/>
    <col min="515" max="515" width="10.83203125" customWidth="1"/>
    <col min="769" max="769" width="14.5" customWidth="1"/>
    <col min="770" max="770" width="12" customWidth="1"/>
    <col min="771" max="771" width="10.83203125" customWidth="1"/>
    <col min="1025" max="1025" width="14.5" customWidth="1"/>
    <col min="1026" max="1026" width="12" customWidth="1"/>
    <col min="1027" max="1027" width="10.83203125" customWidth="1"/>
    <col min="1281" max="1281" width="14.5" customWidth="1"/>
    <col min="1282" max="1282" width="12" customWidth="1"/>
    <col min="1283" max="1283" width="10.83203125" customWidth="1"/>
    <col min="1537" max="1537" width="14.5" customWidth="1"/>
    <col min="1538" max="1538" width="12" customWidth="1"/>
    <col min="1539" max="1539" width="10.83203125" customWidth="1"/>
    <col min="1793" max="1793" width="14.5" customWidth="1"/>
    <col min="1794" max="1794" width="12" customWidth="1"/>
    <col min="1795" max="1795" width="10.83203125" customWidth="1"/>
    <col min="2049" max="2049" width="14.5" customWidth="1"/>
    <col min="2050" max="2050" width="12" customWidth="1"/>
    <col min="2051" max="2051" width="10.83203125" customWidth="1"/>
    <col min="2305" max="2305" width="14.5" customWidth="1"/>
    <col min="2306" max="2306" width="12" customWidth="1"/>
    <col min="2307" max="2307" width="10.83203125" customWidth="1"/>
    <col min="2561" max="2561" width="14.5" customWidth="1"/>
    <col min="2562" max="2562" width="12" customWidth="1"/>
    <col min="2563" max="2563" width="10.83203125" customWidth="1"/>
    <col min="2817" max="2817" width="14.5" customWidth="1"/>
    <col min="2818" max="2818" width="12" customWidth="1"/>
    <col min="2819" max="2819" width="10.83203125" customWidth="1"/>
    <col min="3073" max="3073" width="14.5" customWidth="1"/>
    <col min="3074" max="3074" width="12" customWidth="1"/>
    <col min="3075" max="3075" width="10.83203125" customWidth="1"/>
    <col min="3329" max="3329" width="14.5" customWidth="1"/>
    <col min="3330" max="3330" width="12" customWidth="1"/>
    <col min="3331" max="3331" width="10.83203125" customWidth="1"/>
    <col min="3585" max="3585" width="14.5" customWidth="1"/>
    <col min="3586" max="3586" width="12" customWidth="1"/>
    <col min="3587" max="3587" width="10.83203125" customWidth="1"/>
    <col min="3841" max="3841" width="14.5" customWidth="1"/>
    <col min="3842" max="3842" width="12" customWidth="1"/>
    <col min="3843" max="3843" width="10.83203125" customWidth="1"/>
    <col min="4097" max="4097" width="14.5" customWidth="1"/>
    <col min="4098" max="4098" width="12" customWidth="1"/>
    <col min="4099" max="4099" width="10.83203125" customWidth="1"/>
    <col min="4353" max="4353" width="14.5" customWidth="1"/>
    <col min="4354" max="4354" width="12" customWidth="1"/>
    <col min="4355" max="4355" width="10.83203125" customWidth="1"/>
    <col min="4609" max="4609" width="14.5" customWidth="1"/>
    <col min="4610" max="4610" width="12" customWidth="1"/>
    <col min="4611" max="4611" width="10.83203125" customWidth="1"/>
    <col min="4865" max="4865" width="14.5" customWidth="1"/>
    <col min="4866" max="4866" width="12" customWidth="1"/>
    <col min="4867" max="4867" width="10.83203125" customWidth="1"/>
    <col min="5121" max="5121" width="14.5" customWidth="1"/>
    <col min="5122" max="5122" width="12" customWidth="1"/>
    <col min="5123" max="5123" width="10.83203125" customWidth="1"/>
    <col min="5377" max="5377" width="14.5" customWidth="1"/>
    <col min="5378" max="5378" width="12" customWidth="1"/>
    <col min="5379" max="5379" width="10.83203125" customWidth="1"/>
    <col min="5633" max="5633" width="14.5" customWidth="1"/>
    <col min="5634" max="5634" width="12" customWidth="1"/>
    <col min="5635" max="5635" width="10.83203125" customWidth="1"/>
    <col min="5889" max="5889" width="14.5" customWidth="1"/>
    <col min="5890" max="5890" width="12" customWidth="1"/>
    <col min="5891" max="5891" width="10.83203125" customWidth="1"/>
    <col min="6145" max="6145" width="14.5" customWidth="1"/>
    <col min="6146" max="6146" width="12" customWidth="1"/>
    <col min="6147" max="6147" width="10.83203125" customWidth="1"/>
    <col min="6401" max="6401" width="14.5" customWidth="1"/>
    <col min="6402" max="6402" width="12" customWidth="1"/>
    <col min="6403" max="6403" width="10.83203125" customWidth="1"/>
    <col min="6657" max="6657" width="14.5" customWidth="1"/>
    <col min="6658" max="6658" width="12" customWidth="1"/>
    <col min="6659" max="6659" width="10.83203125" customWidth="1"/>
    <col min="6913" max="6913" width="14.5" customWidth="1"/>
    <col min="6914" max="6914" width="12" customWidth="1"/>
    <col min="6915" max="6915" width="10.83203125" customWidth="1"/>
    <col min="7169" max="7169" width="14.5" customWidth="1"/>
    <col min="7170" max="7170" width="12" customWidth="1"/>
    <col min="7171" max="7171" width="10.83203125" customWidth="1"/>
    <col min="7425" max="7425" width="14.5" customWidth="1"/>
    <col min="7426" max="7426" width="12" customWidth="1"/>
    <col min="7427" max="7427" width="10.83203125" customWidth="1"/>
    <col min="7681" max="7681" width="14.5" customWidth="1"/>
    <col min="7682" max="7682" width="12" customWidth="1"/>
    <col min="7683" max="7683" width="10.83203125" customWidth="1"/>
    <col min="7937" max="7937" width="14.5" customWidth="1"/>
    <col min="7938" max="7938" width="12" customWidth="1"/>
    <col min="7939" max="7939" width="10.83203125" customWidth="1"/>
    <col min="8193" max="8193" width="14.5" customWidth="1"/>
    <col min="8194" max="8194" width="12" customWidth="1"/>
    <col min="8195" max="8195" width="10.83203125" customWidth="1"/>
    <col min="8449" max="8449" width="14.5" customWidth="1"/>
    <col min="8450" max="8450" width="12" customWidth="1"/>
    <col min="8451" max="8451" width="10.83203125" customWidth="1"/>
    <col min="8705" max="8705" width="14.5" customWidth="1"/>
    <col min="8706" max="8706" width="12" customWidth="1"/>
    <col min="8707" max="8707" width="10.83203125" customWidth="1"/>
    <col min="8961" max="8961" width="14.5" customWidth="1"/>
    <col min="8962" max="8962" width="12" customWidth="1"/>
    <col min="8963" max="8963" width="10.83203125" customWidth="1"/>
    <col min="9217" max="9217" width="14.5" customWidth="1"/>
    <col min="9218" max="9218" width="12" customWidth="1"/>
    <col min="9219" max="9219" width="10.83203125" customWidth="1"/>
    <col min="9473" max="9473" width="14.5" customWidth="1"/>
    <col min="9474" max="9474" width="12" customWidth="1"/>
    <col min="9475" max="9475" width="10.83203125" customWidth="1"/>
    <col min="9729" max="9729" width="14.5" customWidth="1"/>
    <col min="9730" max="9730" width="12" customWidth="1"/>
    <col min="9731" max="9731" width="10.83203125" customWidth="1"/>
    <col min="9985" max="9985" width="14.5" customWidth="1"/>
    <col min="9986" max="9986" width="12" customWidth="1"/>
    <col min="9987" max="9987" width="10.83203125" customWidth="1"/>
    <col min="10241" max="10241" width="14.5" customWidth="1"/>
    <col min="10242" max="10242" width="12" customWidth="1"/>
    <col min="10243" max="10243" width="10.83203125" customWidth="1"/>
    <col min="10497" max="10497" width="14.5" customWidth="1"/>
    <col min="10498" max="10498" width="12" customWidth="1"/>
    <col min="10499" max="10499" width="10.83203125" customWidth="1"/>
    <col min="10753" max="10753" width="14.5" customWidth="1"/>
    <col min="10754" max="10754" width="12" customWidth="1"/>
    <col min="10755" max="10755" width="10.83203125" customWidth="1"/>
    <col min="11009" max="11009" width="14.5" customWidth="1"/>
    <col min="11010" max="11010" width="12" customWidth="1"/>
    <col min="11011" max="11011" width="10.83203125" customWidth="1"/>
    <col min="11265" max="11265" width="14.5" customWidth="1"/>
    <col min="11266" max="11266" width="12" customWidth="1"/>
    <col min="11267" max="11267" width="10.83203125" customWidth="1"/>
    <col min="11521" max="11521" width="14.5" customWidth="1"/>
    <col min="11522" max="11522" width="12" customWidth="1"/>
    <col min="11523" max="11523" width="10.83203125" customWidth="1"/>
    <col min="11777" max="11777" width="14.5" customWidth="1"/>
    <col min="11778" max="11778" width="12" customWidth="1"/>
    <col min="11779" max="11779" width="10.83203125" customWidth="1"/>
    <col min="12033" max="12033" width="14.5" customWidth="1"/>
    <col min="12034" max="12034" width="12" customWidth="1"/>
    <col min="12035" max="12035" width="10.83203125" customWidth="1"/>
    <col min="12289" max="12289" width="14.5" customWidth="1"/>
    <col min="12290" max="12290" width="12" customWidth="1"/>
    <col min="12291" max="12291" width="10.83203125" customWidth="1"/>
    <col min="12545" max="12545" width="14.5" customWidth="1"/>
    <col min="12546" max="12546" width="12" customWidth="1"/>
    <col min="12547" max="12547" width="10.83203125" customWidth="1"/>
    <col min="12801" max="12801" width="14.5" customWidth="1"/>
    <col min="12802" max="12802" width="12" customWidth="1"/>
    <col min="12803" max="12803" width="10.83203125" customWidth="1"/>
    <col min="13057" max="13057" width="14.5" customWidth="1"/>
    <col min="13058" max="13058" width="12" customWidth="1"/>
    <col min="13059" max="13059" width="10.83203125" customWidth="1"/>
    <col min="13313" max="13313" width="14.5" customWidth="1"/>
    <col min="13314" max="13314" width="12" customWidth="1"/>
    <col min="13315" max="13315" width="10.83203125" customWidth="1"/>
    <col min="13569" max="13569" width="14.5" customWidth="1"/>
    <col min="13570" max="13570" width="12" customWidth="1"/>
    <col min="13571" max="13571" width="10.83203125" customWidth="1"/>
    <col min="13825" max="13825" width="14.5" customWidth="1"/>
    <col min="13826" max="13826" width="12" customWidth="1"/>
    <col min="13827" max="13827" width="10.83203125" customWidth="1"/>
    <col min="14081" max="14081" width="14.5" customWidth="1"/>
    <col min="14082" max="14082" width="12" customWidth="1"/>
    <col min="14083" max="14083" width="10.83203125" customWidth="1"/>
    <col min="14337" max="14337" width="14.5" customWidth="1"/>
    <col min="14338" max="14338" width="12" customWidth="1"/>
    <col min="14339" max="14339" width="10.83203125" customWidth="1"/>
    <col min="14593" max="14593" width="14.5" customWidth="1"/>
    <col min="14594" max="14594" width="12" customWidth="1"/>
    <col min="14595" max="14595" width="10.83203125" customWidth="1"/>
    <col min="14849" max="14849" width="14.5" customWidth="1"/>
    <col min="14850" max="14850" width="12" customWidth="1"/>
    <col min="14851" max="14851" width="10.83203125" customWidth="1"/>
    <col min="15105" max="15105" width="14.5" customWidth="1"/>
    <col min="15106" max="15106" width="12" customWidth="1"/>
    <col min="15107" max="15107" width="10.83203125" customWidth="1"/>
    <col min="15361" max="15361" width="14.5" customWidth="1"/>
    <col min="15362" max="15362" width="12" customWidth="1"/>
    <col min="15363" max="15363" width="10.83203125" customWidth="1"/>
    <col min="15617" max="15617" width="14.5" customWidth="1"/>
    <col min="15618" max="15618" width="12" customWidth="1"/>
    <col min="15619" max="15619" width="10.83203125" customWidth="1"/>
    <col min="15873" max="15873" width="14.5" customWidth="1"/>
    <col min="15874" max="15874" width="12" customWidth="1"/>
    <col min="15875" max="15875" width="10.83203125" customWidth="1"/>
    <col min="16129" max="16129" width="14.5" customWidth="1"/>
    <col min="16130" max="16130" width="12" customWidth="1"/>
    <col min="16131" max="16131" width="10.83203125" customWidth="1"/>
  </cols>
  <sheetData>
    <row r="1" spans="1:5" x14ac:dyDescent="0.2">
      <c r="A1" s="7"/>
      <c r="B1" s="62" t="s">
        <v>28</v>
      </c>
      <c r="C1" s="62"/>
      <c r="D1" s="8"/>
    </row>
    <row r="2" spans="1:5" x14ac:dyDescent="0.2">
      <c r="A2" s="7"/>
      <c r="B2" s="10" t="s">
        <v>29</v>
      </c>
      <c r="C2" s="10" t="s">
        <v>30</v>
      </c>
      <c r="D2" s="10" t="s">
        <v>31</v>
      </c>
    </row>
    <row r="3" spans="1:5" x14ac:dyDescent="0.2">
      <c r="A3" s="11" t="s">
        <v>32</v>
      </c>
      <c r="B3" s="12">
        <v>0.5</v>
      </c>
      <c r="C3" s="12">
        <v>0.4</v>
      </c>
      <c r="D3" s="8">
        <v>0.2</v>
      </c>
    </row>
    <row r="4" spans="1:5" x14ac:dyDescent="0.2">
      <c r="A4" s="11" t="s">
        <v>33</v>
      </c>
      <c r="B4" s="12">
        <v>0.4</v>
      </c>
      <c r="C4" s="12">
        <v>0.5</v>
      </c>
      <c r="D4" s="8">
        <v>0.4</v>
      </c>
    </row>
    <row r="5" spans="1:5" x14ac:dyDescent="0.2">
      <c r="A5" s="11" t="s">
        <v>34</v>
      </c>
      <c r="B5" s="12">
        <v>0.1</v>
      </c>
      <c r="C5" s="12">
        <v>0.1</v>
      </c>
      <c r="D5" s="8">
        <v>0.4</v>
      </c>
    </row>
    <row r="6" spans="1:5" x14ac:dyDescent="0.2">
      <c r="A6" s="11"/>
      <c r="B6" s="12"/>
      <c r="C6" s="12"/>
      <c r="D6" s="8"/>
    </row>
    <row r="7" spans="1:5" x14ac:dyDescent="0.2">
      <c r="A7" s="11"/>
      <c r="B7" s="62" t="s">
        <v>35</v>
      </c>
      <c r="C7" s="62"/>
      <c r="D7" s="8"/>
    </row>
    <row r="8" spans="1:5" x14ac:dyDescent="0.2">
      <c r="A8" s="11"/>
      <c r="B8" s="10" t="s">
        <v>29</v>
      </c>
      <c r="C8" s="10" t="s">
        <v>30</v>
      </c>
      <c r="D8" s="10" t="s">
        <v>31</v>
      </c>
    </row>
    <row r="9" spans="1:5" x14ac:dyDescent="0.2">
      <c r="A9" s="11"/>
      <c r="B9" s="12">
        <v>0.2</v>
      </c>
      <c r="C9" s="12">
        <v>0.5</v>
      </c>
      <c r="D9" s="8">
        <v>0.3</v>
      </c>
    </row>
    <row r="10" spans="1:5" x14ac:dyDescent="0.2">
      <c r="A10" s="11"/>
      <c r="B10" s="12"/>
      <c r="C10" s="12"/>
      <c r="D10" s="8"/>
    </row>
    <row r="11" spans="1:5" x14ac:dyDescent="0.2">
      <c r="A11" s="13"/>
      <c r="B11" s="63" t="s">
        <v>36</v>
      </c>
      <c r="C11" s="63"/>
      <c r="D11" s="14"/>
    </row>
    <row r="12" spans="1:5" x14ac:dyDescent="0.2">
      <c r="A12" s="13"/>
      <c r="B12" s="10" t="s">
        <v>29</v>
      </c>
      <c r="C12" s="10" t="s">
        <v>30</v>
      </c>
      <c r="D12" s="10" t="s">
        <v>31</v>
      </c>
    </row>
    <row r="13" spans="1:5" x14ac:dyDescent="0.2">
      <c r="A13" s="11" t="s">
        <v>32</v>
      </c>
      <c r="B13" s="15">
        <f>+$B$9*B3</f>
        <v>0.1</v>
      </c>
      <c r="C13" s="15">
        <f>+$C$9*C3</f>
        <v>0.2</v>
      </c>
      <c r="D13" s="15">
        <f>+$D$9*D3</f>
        <v>0.06</v>
      </c>
      <c r="E13" s="9">
        <f>SUM(B13:D13)</f>
        <v>0.36000000000000004</v>
      </c>
    </row>
    <row r="14" spans="1:5" x14ac:dyDescent="0.2">
      <c r="A14" s="11" t="s">
        <v>33</v>
      </c>
      <c r="B14" s="15">
        <f t="shared" ref="B14:B15" si="0">+$B$9*B4</f>
        <v>8.0000000000000016E-2</v>
      </c>
      <c r="C14" s="15">
        <f t="shared" ref="C14:C15" si="1">+$C$9*C4</f>
        <v>0.25</v>
      </c>
      <c r="D14" s="15">
        <f>+$D$9*D4</f>
        <v>0.12</v>
      </c>
      <c r="E14" s="9">
        <f>SUM(B14:D14)</f>
        <v>0.45</v>
      </c>
    </row>
    <row r="15" spans="1:5" x14ac:dyDescent="0.2">
      <c r="A15" s="11" t="s">
        <v>34</v>
      </c>
      <c r="B15" s="15">
        <f t="shared" si="0"/>
        <v>2.0000000000000004E-2</v>
      </c>
      <c r="C15" s="15">
        <f t="shared" si="1"/>
        <v>0.05</v>
      </c>
      <c r="D15" s="15">
        <f>+$D$9*D5</f>
        <v>0.12</v>
      </c>
      <c r="E15" s="9">
        <f>SUM(B15:D15)</f>
        <v>0.19</v>
      </c>
    </row>
    <row r="16" spans="1:5" x14ac:dyDescent="0.2">
      <c r="A16" s="13"/>
      <c r="B16" s="15">
        <f>SUM(B13:B15)</f>
        <v>0.2</v>
      </c>
      <c r="C16" s="15">
        <f t="shared" ref="C16:D16" si="2">SUM(C13:C15)</f>
        <v>0.5</v>
      </c>
      <c r="D16" s="15">
        <f t="shared" si="2"/>
        <v>0.3</v>
      </c>
    </row>
    <row r="17" spans="1:5" x14ac:dyDescent="0.2">
      <c r="A17" s="13"/>
      <c r="B17" s="64" t="s">
        <v>37</v>
      </c>
      <c r="C17" s="64"/>
      <c r="D17" s="65"/>
    </row>
    <row r="18" spans="1:5" x14ac:dyDescent="0.2">
      <c r="A18" s="13"/>
      <c r="B18" s="10" t="s">
        <v>29</v>
      </c>
      <c r="C18" s="10" t="s">
        <v>30</v>
      </c>
      <c r="D18" s="10" t="s">
        <v>31</v>
      </c>
    </row>
    <row r="19" spans="1:5" x14ac:dyDescent="0.2">
      <c r="A19" s="11" t="s">
        <v>32</v>
      </c>
      <c r="B19" s="15">
        <f>+B13/$E$13</f>
        <v>0.27777777777777773</v>
      </c>
      <c r="C19" s="15">
        <f t="shared" ref="C19:D19" si="3">+C13/$E$13</f>
        <v>0.55555555555555547</v>
      </c>
      <c r="D19" s="15">
        <f t="shared" si="3"/>
        <v>0.16666666666666663</v>
      </c>
      <c r="E19" s="9">
        <f>SUM(B19:D19)</f>
        <v>0.99999999999999989</v>
      </c>
    </row>
    <row r="20" spans="1:5" x14ac:dyDescent="0.2">
      <c r="A20" s="11" t="s">
        <v>33</v>
      </c>
      <c r="B20" s="15">
        <f>+B14/$E$14</f>
        <v>0.17777777777777781</v>
      </c>
      <c r="C20" s="15">
        <f t="shared" ref="C20:D20" si="4">+C14/$E$14</f>
        <v>0.55555555555555558</v>
      </c>
      <c r="D20" s="15">
        <f t="shared" si="4"/>
        <v>0.26666666666666666</v>
      </c>
      <c r="E20" s="9">
        <f>SUM(B20:D20)</f>
        <v>1</v>
      </c>
    </row>
    <row r="21" spans="1:5" x14ac:dyDescent="0.2">
      <c r="A21" s="11" t="s">
        <v>34</v>
      </c>
      <c r="B21" s="15">
        <f>+B15/$E$15</f>
        <v>0.10526315789473686</v>
      </c>
      <c r="C21" s="15">
        <f>+C15/$E$15</f>
        <v>0.26315789473684209</v>
      </c>
      <c r="D21" s="15">
        <f>+D15/$E$15</f>
        <v>0.63157894736842102</v>
      </c>
      <c r="E21" s="9">
        <f>SUM(B21:D21)</f>
        <v>1</v>
      </c>
    </row>
    <row r="25" spans="1:5" x14ac:dyDescent="0.2">
      <c r="A25" t="s">
        <v>38</v>
      </c>
      <c r="B25" s="15">
        <v>0</v>
      </c>
    </row>
  </sheetData>
  <mergeCells count="4">
    <mergeCell ref="B1:C1"/>
    <mergeCell ref="B7:C7"/>
    <mergeCell ref="B11:C11"/>
    <mergeCell ref="B17:D1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45"/>
  <sheetViews>
    <sheetView zoomScale="70" zoomScaleNormal="70" workbookViewId="0">
      <selection activeCell="K46" sqref="K46"/>
    </sheetView>
  </sheetViews>
  <sheetFormatPr baseColWidth="10" defaultColWidth="11.5" defaultRowHeight="16" x14ac:dyDescent="0.2"/>
  <cols>
    <col min="1" max="1" width="11.5" style="16"/>
    <col min="2" max="2" width="17.1640625" style="16" bestFit="1" customWidth="1"/>
    <col min="3" max="10" width="11.5" style="16"/>
    <col min="11" max="11" width="20.5" style="16" customWidth="1"/>
    <col min="12" max="16384" width="11.5" style="16"/>
  </cols>
  <sheetData>
    <row r="1" spans="2:22" x14ac:dyDescent="0.2">
      <c r="F1" s="66" t="s">
        <v>39</v>
      </c>
      <c r="G1" s="66"/>
      <c r="H1" s="66"/>
      <c r="I1" s="66"/>
      <c r="J1" s="66"/>
    </row>
    <row r="2" spans="2:22" x14ac:dyDescent="0.2">
      <c r="B2" s="16" t="s">
        <v>40</v>
      </c>
      <c r="C2" s="16">
        <v>200</v>
      </c>
    </row>
    <row r="3" spans="2:22" x14ac:dyDescent="0.2">
      <c r="B3" s="16" t="s">
        <v>41</v>
      </c>
      <c r="C3" s="16">
        <v>250</v>
      </c>
      <c r="F3" s="67" t="s">
        <v>42</v>
      </c>
      <c r="G3" s="68" t="s">
        <v>43</v>
      </c>
      <c r="H3" s="68"/>
      <c r="I3" s="68"/>
      <c r="J3" s="68"/>
      <c r="N3" s="17"/>
      <c r="O3" s="17"/>
      <c r="P3" s="17"/>
      <c r="Q3" s="69"/>
      <c r="R3" s="69"/>
      <c r="S3" s="69"/>
      <c r="T3" s="69"/>
      <c r="U3" s="17"/>
      <c r="V3" s="17"/>
    </row>
    <row r="4" spans="2:22" ht="15.75" customHeight="1" x14ac:dyDescent="0.2">
      <c r="F4" s="67"/>
      <c r="G4" s="18">
        <v>100</v>
      </c>
      <c r="H4" s="18">
        <v>200</v>
      </c>
      <c r="I4" s="18">
        <v>300</v>
      </c>
      <c r="J4" s="18" t="s">
        <v>44</v>
      </c>
      <c r="N4" s="19"/>
      <c r="O4" s="19"/>
      <c r="P4" s="19"/>
      <c r="Q4" s="70"/>
      <c r="R4" s="70"/>
      <c r="S4" s="70"/>
      <c r="T4" s="70"/>
      <c r="U4" s="19"/>
      <c r="V4" s="19"/>
    </row>
    <row r="5" spans="2:22" ht="15.75" customHeight="1" x14ac:dyDescent="0.2">
      <c r="C5" s="16" t="s">
        <v>45</v>
      </c>
      <c r="D5" s="16" t="s">
        <v>46</v>
      </c>
      <c r="F5" s="18">
        <v>100</v>
      </c>
      <c r="G5" s="18">
        <v>1000</v>
      </c>
      <c r="H5" s="18">
        <v>900</v>
      </c>
      <c r="I5" s="18">
        <v>800</v>
      </c>
      <c r="J5" s="18">
        <f>SUMPRODUCT(G5:I5,$G$8:$I$8)</f>
        <v>900</v>
      </c>
      <c r="N5" s="19"/>
      <c r="O5" s="19"/>
      <c r="P5" s="19"/>
      <c r="Q5" s="70"/>
      <c r="R5" s="70"/>
      <c r="S5" s="70"/>
      <c r="T5" s="70"/>
      <c r="U5" s="19"/>
      <c r="V5" s="19"/>
    </row>
    <row r="6" spans="2:22" ht="15.75" customHeight="1" x14ac:dyDescent="0.2">
      <c r="B6" s="16" t="s">
        <v>47</v>
      </c>
      <c r="C6" s="16">
        <v>10</v>
      </c>
      <c r="D6" s="20">
        <f>C6/$C$10</f>
        <v>0.33333333333333331</v>
      </c>
      <c r="F6" s="18">
        <v>200</v>
      </c>
      <c r="G6" s="18">
        <v>800</v>
      </c>
      <c r="H6" s="18">
        <v>2000</v>
      </c>
      <c r="I6" s="18">
        <v>1900</v>
      </c>
      <c r="J6" s="18">
        <f t="shared" ref="J6:J7" si="0">SUMPRODUCT(G6:I6,$G$8:$I$8)</f>
        <v>1610</v>
      </c>
      <c r="N6" s="19"/>
      <c r="O6" s="19"/>
      <c r="P6" s="19"/>
      <c r="Q6" s="70"/>
      <c r="R6" s="70"/>
      <c r="S6" s="70"/>
      <c r="T6" s="70"/>
      <c r="U6" s="19"/>
      <c r="V6" s="19"/>
    </row>
    <row r="7" spans="2:22" x14ac:dyDescent="0.2">
      <c r="B7" s="16" t="s">
        <v>48</v>
      </c>
      <c r="C7" s="16">
        <v>12</v>
      </c>
      <c r="D7" s="20">
        <f t="shared" ref="D7:D9" si="1">C7/$C$10</f>
        <v>0.4</v>
      </c>
      <c r="F7" s="18">
        <v>300</v>
      </c>
      <c r="G7" s="18">
        <v>600</v>
      </c>
      <c r="H7" s="18">
        <v>1800</v>
      </c>
      <c r="I7" s="18">
        <v>3000</v>
      </c>
      <c r="J7" s="18">
        <f t="shared" si="0"/>
        <v>1800</v>
      </c>
      <c r="N7" s="19"/>
      <c r="O7" s="19"/>
      <c r="P7" s="19"/>
      <c r="Q7" s="70"/>
      <c r="R7" s="70"/>
      <c r="S7" s="70"/>
      <c r="T7" s="70"/>
      <c r="U7" s="19"/>
      <c r="V7" s="19"/>
    </row>
    <row r="8" spans="2:22" x14ac:dyDescent="0.2">
      <c r="B8" s="16" t="s">
        <v>49</v>
      </c>
      <c r="C8" s="16">
        <v>6</v>
      </c>
      <c r="D8" s="20">
        <f t="shared" si="1"/>
        <v>0.2</v>
      </c>
      <c r="F8" s="18"/>
      <c r="G8" s="18">
        <v>0.3</v>
      </c>
      <c r="H8" s="18">
        <v>0.4</v>
      </c>
      <c r="I8" s="18">
        <v>0.3</v>
      </c>
      <c r="J8" s="18"/>
      <c r="N8" s="19"/>
      <c r="O8" s="19"/>
      <c r="P8" s="70"/>
      <c r="Q8" s="70"/>
      <c r="R8" s="70"/>
      <c r="S8" s="70"/>
      <c r="T8" s="70"/>
      <c r="U8" s="70"/>
      <c r="V8" s="70"/>
    </row>
    <row r="9" spans="2:22" x14ac:dyDescent="0.2">
      <c r="B9" s="16" t="s">
        <v>50</v>
      </c>
      <c r="C9" s="16">
        <v>2</v>
      </c>
      <c r="D9" s="20">
        <f t="shared" si="1"/>
        <v>6.6666666666666666E-2</v>
      </c>
      <c r="F9" s="21"/>
      <c r="G9" s="21"/>
      <c r="H9" s="21"/>
      <c r="I9" s="21"/>
      <c r="J9" s="21"/>
    </row>
    <row r="10" spans="2:22" x14ac:dyDescent="0.2">
      <c r="C10" s="16">
        <f>SUM(C6:C9)</f>
        <v>30</v>
      </c>
      <c r="D10" s="20">
        <f>SUM(D6:D9)</f>
        <v>1</v>
      </c>
      <c r="F10" s="22"/>
    </row>
    <row r="11" spans="2:22" ht="15.75" customHeight="1" x14ac:dyDescent="0.2">
      <c r="F11" s="67" t="s">
        <v>42</v>
      </c>
      <c r="G11" s="68" t="s">
        <v>43</v>
      </c>
      <c r="H11" s="68"/>
      <c r="I11" s="68"/>
      <c r="J11" s="68"/>
      <c r="K11" s="71" t="s">
        <v>51</v>
      </c>
    </row>
    <row r="12" spans="2:22" x14ac:dyDescent="0.2">
      <c r="F12" s="67"/>
      <c r="G12" s="18">
        <v>100</v>
      </c>
      <c r="H12" s="18">
        <v>200</v>
      </c>
      <c r="I12" s="18">
        <v>300</v>
      </c>
      <c r="J12" s="18" t="s">
        <v>44</v>
      </c>
      <c r="K12" s="71"/>
    </row>
    <row r="13" spans="2:22" x14ac:dyDescent="0.2">
      <c r="F13" s="18">
        <v>100</v>
      </c>
      <c r="G13" s="18">
        <f>G5</f>
        <v>1000</v>
      </c>
      <c r="H13" s="18">
        <f t="shared" ref="H13:I13" si="2">H5</f>
        <v>900</v>
      </c>
      <c r="I13" s="18">
        <f t="shared" si="2"/>
        <v>800</v>
      </c>
      <c r="J13" s="18"/>
      <c r="K13" s="23">
        <f>MIN(G13:J13)</f>
        <v>800</v>
      </c>
    </row>
    <row r="14" spans="2:22" x14ac:dyDescent="0.2">
      <c r="F14" s="18">
        <v>200</v>
      </c>
      <c r="G14" s="18">
        <f t="shared" ref="G14:I16" si="3">G6</f>
        <v>800</v>
      </c>
      <c r="H14" s="18">
        <f t="shared" si="3"/>
        <v>2000</v>
      </c>
      <c r="I14" s="18">
        <f t="shared" si="3"/>
        <v>1900</v>
      </c>
      <c r="J14" s="18"/>
      <c r="K14" s="23">
        <f t="shared" ref="K14:K15" si="4">MIN(G14:J14)</f>
        <v>800</v>
      </c>
    </row>
    <row r="15" spans="2:22" x14ac:dyDescent="0.2">
      <c r="F15" s="18">
        <v>300</v>
      </c>
      <c r="G15" s="18">
        <f t="shared" si="3"/>
        <v>600</v>
      </c>
      <c r="H15" s="18">
        <f t="shared" si="3"/>
        <v>1800</v>
      </c>
      <c r="I15" s="18">
        <f t="shared" si="3"/>
        <v>3000</v>
      </c>
      <c r="J15" s="18"/>
      <c r="K15" s="24">
        <f t="shared" si="4"/>
        <v>600</v>
      </c>
    </row>
    <row r="16" spans="2:22" x14ac:dyDescent="0.2">
      <c r="F16" s="18"/>
      <c r="G16" s="18">
        <f t="shared" si="3"/>
        <v>0.3</v>
      </c>
      <c r="H16" s="18">
        <f t="shared" si="3"/>
        <v>0.4</v>
      </c>
      <c r="I16" s="18">
        <f t="shared" si="3"/>
        <v>0.3</v>
      </c>
      <c r="J16" s="18"/>
      <c r="K16" s="25"/>
    </row>
    <row r="18" spans="6:11" ht="15.75" customHeight="1" x14ac:dyDescent="0.2">
      <c r="F18" s="67" t="s">
        <v>42</v>
      </c>
      <c r="G18" s="68" t="s">
        <v>43</v>
      </c>
      <c r="H18" s="68"/>
      <c r="I18" s="68"/>
      <c r="J18" s="68"/>
      <c r="K18" s="71" t="s">
        <v>52</v>
      </c>
    </row>
    <row r="19" spans="6:11" x14ac:dyDescent="0.2">
      <c r="F19" s="67"/>
      <c r="G19" s="18">
        <v>100</v>
      </c>
      <c r="H19" s="18">
        <v>200</v>
      </c>
      <c r="I19" s="18">
        <v>300</v>
      </c>
      <c r="J19" s="18" t="s">
        <v>44</v>
      </c>
      <c r="K19" s="71"/>
    </row>
    <row r="20" spans="6:11" x14ac:dyDescent="0.2">
      <c r="F20" s="18">
        <v>100</v>
      </c>
      <c r="G20" s="18">
        <f>G5</f>
        <v>1000</v>
      </c>
      <c r="H20" s="18">
        <f t="shared" ref="H20:I20" si="5">H5</f>
        <v>900</v>
      </c>
      <c r="I20" s="18">
        <f t="shared" si="5"/>
        <v>800</v>
      </c>
      <c r="J20" s="18"/>
      <c r="K20" s="23">
        <f>MAX(G20:I20)</f>
        <v>1000</v>
      </c>
    </row>
    <row r="21" spans="6:11" x14ac:dyDescent="0.2">
      <c r="F21" s="18">
        <v>200</v>
      </c>
      <c r="G21" s="18">
        <f t="shared" ref="G21:I23" si="6">G6</f>
        <v>800</v>
      </c>
      <c r="H21" s="18">
        <f t="shared" si="6"/>
        <v>2000</v>
      </c>
      <c r="I21" s="18">
        <f t="shared" si="6"/>
        <v>1900</v>
      </c>
      <c r="J21" s="18"/>
      <c r="K21" s="23">
        <f t="shared" ref="K21:K22" si="7">MAX(G21:I21)</f>
        <v>2000</v>
      </c>
    </row>
    <row r="22" spans="6:11" x14ac:dyDescent="0.2">
      <c r="F22" s="18">
        <v>300</v>
      </c>
      <c r="G22" s="18">
        <f t="shared" si="6"/>
        <v>600</v>
      </c>
      <c r="H22" s="18">
        <f t="shared" si="6"/>
        <v>1800</v>
      </c>
      <c r="I22" s="18">
        <f t="shared" si="6"/>
        <v>3000</v>
      </c>
      <c r="J22" s="18"/>
      <c r="K22" s="24">
        <f t="shared" si="7"/>
        <v>3000</v>
      </c>
    </row>
    <row r="23" spans="6:11" x14ac:dyDescent="0.2">
      <c r="F23" s="18"/>
      <c r="G23" s="18">
        <f t="shared" si="6"/>
        <v>0.3</v>
      </c>
      <c r="H23" s="18">
        <f t="shared" si="6"/>
        <v>0.4</v>
      </c>
      <c r="I23" s="18">
        <f t="shared" si="6"/>
        <v>0.3</v>
      </c>
      <c r="J23" s="18"/>
      <c r="K23" s="23"/>
    </row>
    <row r="25" spans="6:11" ht="15.75" customHeight="1" x14ac:dyDescent="0.2">
      <c r="F25" s="67" t="s">
        <v>42</v>
      </c>
      <c r="G25" s="68" t="s">
        <v>43</v>
      </c>
      <c r="H25" s="68"/>
      <c r="I25" s="68"/>
      <c r="J25" s="68"/>
      <c r="K25" s="72" t="s">
        <v>53</v>
      </c>
    </row>
    <row r="26" spans="6:11" x14ac:dyDescent="0.2">
      <c r="F26" s="67"/>
      <c r="G26" s="18">
        <v>100</v>
      </c>
      <c r="H26" s="18">
        <v>200</v>
      </c>
      <c r="I26" s="18">
        <v>300</v>
      </c>
      <c r="J26" s="18" t="s">
        <v>44</v>
      </c>
      <c r="K26" s="72"/>
    </row>
    <row r="27" spans="6:11" x14ac:dyDescent="0.2">
      <c r="F27" s="18">
        <v>100</v>
      </c>
      <c r="G27" s="18">
        <f>+$G$5-G5</f>
        <v>0</v>
      </c>
      <c r="H27" s="18">
        <f>H14-H5</f>
        <v>1100</v>
      </c>
      <c r="I27" s="18">
        <f>I15-I5</f>
        <v>2200</v>
      </c>
      <c r="J27" s="18"/>
      <c r="K27" s="23">
        <f>MAX(G27:I27)</f>
        <v>2200</v>
      </c>
    </row>
    <row r="28" spans="6:11" x14ac:dyDescent="0.2">
      <c r="F28" s="18">
        <v>200</v>
      </c>
      <c r="G28" s="18">
        <f>+$G$5-G6</f>
        <v>200</v>
      </c>
      <c r="H28" s="18">
        <f>H6-H14</f>
        <v>0</v>
      </c>
      <c r="I28" s="18">
        <f>I15-I14</f>
        <v>1100</v>
      </c>
      <c r="J28" s="18"/>
      <c r="K28" s="23">
        <f t="shared" ref="K28:K29" si="8">MAX(G28:I28)</f>
        <v>1100</v>
      </c>
    </row>
    <row r="29" spans="6:11" x14ac:dyDescent="0.2">
      <c r="F29" s="18">
        <v>300</v>
      </c>
      <c r="G29" s="18">
        <f>+$G$5-G7</f>
        <v>400</v>
      </c>
      <c r="H29" s="18">
        <f>H6-H15</f>
        <v>200</v>
      </c>
      <c r="I29" s="18">
        <f>I15-I15</f>
        <v>0</v>
      </c>
      <c r="J29" s="18"/>
      <c r="K29" s="24">
        <f t="shared" si="8"/>
        <v>400</v>
      </c>
    </row>
    <row r="30" spans="6:11" x14ac:dyDescent="0.2">
      <c r="F30" s="18"/>
      <c r="G30" s="18"/>
      <c r="H30" s="18"/>
      <c r="I30" s="18"/>
      <c r="J30" s="18"/>
      <c r="K30" s="23"/>
    </row>
    <row r="32" spans="6:11" ht="15.75" customHeight="1" x14ac:dyDescent="0.2">
      <c r="F32" s="67" t="s">
        <v>42</v>
      </c>
      <c r="G32" s="68" t="s">
        <v>43</v>
      </c>
      <c r="H32" s="68"/>
      <c r="I32" s="68"/>
      <c r="J32" s="68"/>
      <c r="K32" s="72" t="s">
        <v>54</v>
      </c>
    </row>
    <row r="33" spans="6:11" x14ac:dyDescent="0.2">
      <c r="F33" s="67"/>
      <c r="G33" s="18">
        <v>100</v>
      </c>
      <c r="H33" s="18">
        <v>200</v>
      </c>
      <c r="I33" s="18">
        <v>300</v>
      </c>
      <c r="J33" s="18" t="s">
        <v>44</v>
      </c>
      <c r="K33" s="72"/>
    </row>
    <row r="34" spans="6:11" x14ac:dyDescent="0.2">
      <c r="F34" s="18">
        <v>100</v>
      </c>
      <c r="G34" s="18">
        <v>1000</v>
      </c>
      <c r="H34" s="18">
        <v>900</v>
      </c>
      <c r="I34" s="18">
        <v>800</v>
      </c>
      <c r="J34" s="26"/>
      <c r="K34" s="23">
        <f>SUMPRODUCT(G34:I34,$G$37:$I$37)</f>
        <v>900</v>
      </c>
    </row>
    <row r="35" spans="6:11" x14ac:dyDescent="0.2">
      <c r="F35" s="18">
        <v>200</v>
      </c>
      <c r="G35" s="18">
        <v>800</v>
      </c>
      <c r="H35" s="18">
        <v>2000</v>
      </c>
      <c r="I35" s="18">
        <v>1900</v>
      </c>
      <c r="J35" s="26"/>
      <c r="K35" s="23">
        <f t="shared" ref="K35:K36" si="9">SUMPRODUCT(G35:I35,$G$37:$I$37)</f>
        <v>1610</v>
      </c>
    </row>
    <row r="36" spans="6:11" x14ac:dyDescent="0.2">
      <c r="F36" s="18">
        <v>300</v>
      </c>
      <c r="G36" s="18">
        <v>600</v>
      </c>
      <c r="H36" s="18">
        <v>1800</v>
      </c>
      <c r="I36" s="18">
        <v>3000</v>
      </c>
      <c r="J36" s="26"/>
      <c r="K36" s="24">
        <f t="shared" si="9"/>
        <v>1800</v>
      </c>
    </row>
    <row r="37" spans="6:11" x14ac:dyDescent="0.2">
      <c r="F37" s="18"/>
      <c r="G37" s="18">
        <v>0.3</v>
      </c>
      <c r="H37" s="18">
        <v>0.4</v>
      </c>
      <c r="I37" s="18">
        <v>0.3</v>
      </c>
      <c r="J37" s="26"/>
      <c r="K37" s="23">
        <f t="shared" ref="K37" si="10">SUM(G37:J37)</f>
        <v>1</v>
      </c>
    </row>
    <row r="39" spans="6:11" ht="15.75" customHeight="1" x14ac:dyDescent="0.2">
      <c r="F39" s="67" t="s">
        <v>42</v>
      </c>
      <c r="G39" s="68" t="s">
        <v>43</v>
      </c>
      <c r="H39" s="68"/>
      <c r="I39" s="68"/>
      <c r="J39" s="68"/>
      <c r="K39" s="72" t="s">
        <v>55</v>
      </c>
    </row>
    <row r="40" spans="6:11" x14ac:dyDescent="0.2">
      <c r="F40" s="67"/>
      <c r="G40" s="18">
        <v>100</v>
      </c>
      <c r="H40" s="18">
        <v>200</v>
      </c>
      <c r="I40" s="18">
        <v>300</v>
      </c>
      <c r="J40" s="18" t="s">
        <v>44</v>
      </c>
      <c r="K40" s="72"/>
    </row>
    <row r="41" spans="6:11" x14ac:dyDescent="0.2">
      <c r="F41" s="18">
        <v>100</v>
      </c>
      <c r="G41" s="27">
        <f>G5</f>
        <v>1000</v>
      </c>
      <c r="H41" s="27">
        <f t="shared" ref="H41:I41" si="11">H5</f>
        <v>900</v>
      </c>
      <c r="I41" s="27">
        <f t="shared" si="11"/>
        <v>800</v>
      </c>
      <c r="J41" s="27"/>
      <c r="K41" s="28"/>
    </row>
    <row r="42" spans="6:11" x14ac:dyDescent="0.2">
      <c r="F42" s="18">
        <v>200</v>
      </c>
      <c r="G42" s="27">
        <f t="shared" ref="G42:I43" si="12">G6</f>
        <v>800</v>
      </c>
      <c r="H42" s="27">
        <f t="shared" si="12"/>
        <v>2000</v>
      </c>
      <c r="I42" s="27">
        <f t="shared" si="12"/>
        <v>1900</v>
      </c>
      <c r="J42" s="27"/>
      <c r="K42" s="28"/>
    </row>
    <row r="43" spans="6:11" x14ac:dyDescent="0.2">
      <c r="F43" s="18">
        <v>300</v>
      </c>
      <c r="G43" s="27">
        <f t="shared" si="12"/>
        <v>600</v>
      </c>
      <c r="H43" s="27">
        <f t="shared" si="12"/>
        <v>1800</v>
      </c>
      <c r="I43" s="27">
        <f t="shared" si="12"/>
        <v>3000</v>
      </c>
      <c r="J43" s="27"/>
      <c r="K43" s="28"/>
    </row>
    <row r="44" spans="6:11" x14ac:dyDescent="0.2">
      <c r="F44" s="18"/>
      <c r="G44" s="27">
        <f>MAX(G41:G43)</f>
        <v>1000</v>
      </c>
      <c r="H44" s="27">
        <f>MAX(H41:H43)</f>
        <v>2000</v>
      </c>
      <c r="I44" s="27">
        <f>MAX(I41:I43)</f>
        <v>3000</v>
      </c>
      <c r="J44" s="27"/>
      <c r="K44" s="28">
        <f>SUMPRODUCT(G44:I44,G37:I37)</f>
        <v>2000</v>
      </c>
    </row>
    <row r="45" spans="6:11" x14ac:dyDescent="0.2">
      <c r="K45" s="29">
        <f>+K44-K36</f>
        <v>200</v>
      </c>
    </row>
  </sheetData>
  <mergeCells count="31">
    <mergeCell ref="F32:F33"/>
    <mergeCell ref="G32:J32"/>
    <mergeCell ref="K32:K33"/>
    <mergeCell ref="F39:F40"/>
    <mergeCell ref="G39:J39"/>
    <mergeCell ref="K39:K40"/>
    <mergeCell ref="F18:F19"/>
    <mergeCell ref="G18:J18"/>
    <mergeCell ref="K18:K19"/>
    <mergeCell ref="F25:F26"/>
    <mergeCell ref="G25:J25"/>
    <mergeCell ref="K25:K26"/>
    <mergeCell ref="P8:Q8"/>
    <mergeCell ref="R8:S8"/>
    <mergeCell ref="T8:V8"/>
    <mergeCell ref="F11:F12"/>
    <mergeCell ref="G11:J11"/>
    <mergeCell ref="K11:K12"/>
    <mergeCell ref="Q5:R5"/>
    <mergeCell ref="S5:T5"/>
    <mergeCell ref="Q6:R6"/>
    <mergeCell ref="S6:T6"/>
    <mergeCell ref="Q7:R7"/>
    <mergeCell ref="S7:T7"/>
    <mergeCell ref="F1:J1"/>
    <mergeCell ref="F3:F4"/>
    <mergeCell ref="G3:J3"/>
    <mergeCell ref="Q3:R3"/>
    <mergeCell ref="S3:T3"/>
    <mergeCell ref="Q4:R4"/>
    <mergeCell ref="S4:T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workbookViewId="0">
      <selection activeCell="G33" sqref="G32:G33"/>
    </sheetView>
  </sheetViews>
  <sheetFormatPr baseColWidth="10" defaultRowHeight="15" x14ac:dyDescent="0.2"/>
  <cols>
    <col min="1" max="1" width="14.1640625" customWidth="1"/>
    <col min="3" max="3" width="8.6640625" customWidth="1"/>
    <col min="4" max="4" width="9.1640625" customWidth="1"/>
    <col min="5" max="5" width="13.33203125" customWidth="1"/>
    <col min="6" max="6" width="15.5" customWidth="1"/>
    <col min="7" max="7" width="20.33203125" customWidth="1"/>
    <col min="8" max="8" width="19.83203125" customWidth="1"/>
    <col min="10" max="10" width="32" customWidth="1"/>
    <col min="11" max="11" width="24" customWidth="1"/>
  </cols>
  <sheetData>
    <row r="1" spans="1:11" x14ac:dyDescent="0.2">
      <c r="A1" s="30" t="s">
        <v>56</v>
      </c>
      <c r="B1" s="31" t="s">
        <v>57</v>
      </c>
      <c r="C1" s="31" t="s">
        <v>58</v>
      </c>
      <c r="D1" s="31" t="s">
        <v>59</v>
      </c>
      <c r="E1" s="31" t="s">
        <v>60</v>
      </c>
      <c r="F1" s="32" t="s">
        <v>61</v>
      </c>
      <c r="G1" s="32" t="s">
        <v>62</v>
      </c>
      <c r="H1" s="32" t="s">
        <v>63</v>
      </c>
      <c r="J1" s="33" t="s">
        <v>58</v>
      </c>
      <c r="K1" s="32" t="s">
        <v>64</v>
      </c>
    </row>
    <row r="2" spans="1:11" x14ac:dyDescent="0.2">
      <c r="A2" s="34">
        <v>1</v>
      </c>
      <c r="B2" s="35" t="s">
        <v>65</v>
      </c>
      <c r="C2" s="31">
        <v>11168</v>
      </c>
      <c r="D2" s="31">
        <v>48.5</v>
      </c>
      <c r="E2" s="31">
        <v>32.4</v>
      </c>
      <c r="F2" s="36"/>
      <c r="G2" s="37"/>
      <c r="H2" s="37"/>
      <c r="J2" s="36" t="s">
        <v>66</v>
      </c>
      <c r="K2" s="37">
        <v>10838.884615384615</v>
      </c>
    </row>
    <row r="3" spans="1:11" ht="29" thickBot="1" x14ac:dyDescent="0.25">
      <c r="A3" s="34">
        <v>2</v>
      </c>
      <c r="B3" s="35" t="s">
        <v>67</v>
      </c>
      <c r="C3" s="31">
        <v>11150</v>
      </c>
      <c r="D3" s="31">
        <v>48.2</v>
      </c>
      <c r="E3" s="38">
        <v>31.7</v>
      </c>
      <c r="F3" s="36"/>
      <c r="G3" s="37"/>
      <c r="H3" s="37"/>
      <c r="J3" s="39" t="s">
        <v>56</v>
      </c>
      <c r="K3" s="40">
        <v>176.46703296703296</v>
      </c>
    </row>
    <row r="4" spans="1:11" x14ac:dyDescent="0.2">
      <c r="A4" s="34">
        <v>3</v>
      </c>
      <c r="B4" s="35" t="s">
        <v>68</v>
      </c>
      <c r="C4" s="31">
        <v>11186</v>
      </c>
      <c r="D4" s="31">
        <v>44.5</v>
      </c>
      <c r="E4" s="31">
        <v>31.9</v>
      </c>
      <c r="F4" s="36"/>
      <c r="G4" s="37"/>
      <c r="H4" s="37"/>
      <c r="J4" s="41" t="s">
        <v>69</v>
      </c>
      <c r="K4" s="41"/>
    </row>
    <row r="5" spans="1:11" x14ac:dyDescent="0.2">
      <c r="A5" s="34">
        <v>4</v>
      </c>
      <c r="B5" s="35" t="s">
        <v>70</v>
      </c>
      <c r="C5" s="31">
        <v>11381</v>
      </c>
      <c r="D5" s="31">
        <v>44.7</v>
      </c>
      <c r="E5" s="31">
        <v>36.6</v>
      </c>
      <c r="F5" s="36"/>
      <c r="G5" s="37"/>
      <c r="H5" s="37"/>
      <c r="J5" s="36" t="s">
        <v>71</v>
      </c>
      <c r="K5" s="37">
        <v>0.95340854403328235</v>
      </c>
    </row>
    <row r="6" spans="1:11" ht="16" thickBot="1" x14ac:dyDescent="0.25">
      <c r="A6" s="34">
        <v>5</v>
      </c>
      <c r="B6" s="35" t="s">
        <v>72</v>
      </c>
      <c r="C6" s="31">
        <v>11679</v>
      </c>
      <c r="D6" s="31">
        <v>49.3</v>
      </c>
      <c r="E6" s="31">
        <v>36.700000000000003</v>
      </c>
      <c r="F6" s="36"/>
      <c r="G6" s="37"/>
      <c r="H6" s="37"/>
      <c r="J6" s="36" t="s">
        <v>73</v>
      </c>
      <c r="K6" s="37">
        <v>0.90898785183566333</v>
      </c>
    </row>
    <row r="7" spans="1:11" x14ac:dyDescent="0.2">
      <c r="A7" s="34">
        <v>6</v>
      </c>
      <c r="B7" s="35" t="s">
        <v>74</v>
      </c>
      <c r="C7" s="31">
        <v>12081</v>
      </c>
      <c r="D7" s="31">
        <v>49.3</v>
      </c>
      <c r="E7" s="31">
        <v>38.700000000000003</v>
      </c>
      <c r="F7" s="36"/>
      <c r="G7" s="37"/>
      <c r="H7" s="37"/>
      <c r="J7" s="33" t="s">
        <v>59</v>
      </c>
      <c r="K7" s="32" t="s">
        <v>64</v>
      </c>
    </row>
    <row r="8" spans="1:11" x14ac:dyDescent="0.2">
      <c r="A8" s="34">
        <v>7</v>
      </c>
      <c r="B8" s="35" t="s">
        <v>75</v>
      </c>
      <c r="C8" s="31">
        <v>12222</v>
      </c>
      <c r="D8" s="31">
        <v>46.1</v>
      </c>
      <c r="E8" s="31">
        <v>39.5</v>
      </c>
      <c r="F8" s="36"/>
      <c r="G8" s="37"/>
      <c r="H8" s="37"/>
      <c r="J8" s="36" t="s">
        <v>66</v>
      </c>
      <c r="K8" s="37">
        <v>42.432478246145408</v>
      </c>
    </row>
    <row r="9" spans="1:11" ht="29" thickBot="1" x14ac:dyDescent="0.25">
      <c r="A9" s="34">
        <v>8</v>
      </c>
      <c r="B9" s="35" t="s">
        <v>76</v>
      </c>
      <c r="C9" s="31">
        <v>12463</v>
      </c>
      <c r="D9" s="31">
        <v>46.2</v>
      </c>
      <c r="E9" s="31">
        <v>39.200000000000003</v>
      </c>
      <c r="F9" s="36"/>
      <c r="G9" s="37"/>
      <c r="H9" s="37"/>
      <c r="J9" s="39" t="s">
        <v>58</v>
      </c>
      <c r="K9" s="42">
        <v>4.0695817384947915E-4</v>
      </c>
    </row>
    <row r="10" spans="1:11" ht="28" x14ac:dyDescent="0.2">
      <c r="A10" s="34">
        <v>9</v>
      </c>
      <c r="B10" s="35" t="s">
        <v>77</v>
      </c>
      <c r="C10" s="31">
        <v>12622</v>
      </c>
      <c r="D10" s="31">
        <v>47.7</v>
      </c>
      <c r="E10" s="31">
        <v>40.299999999999997</v>
      </c>
      <c r="F10" s="36"/>
      <c r="G10" s="37"/>
      <c r="H10" s="37"/>
      <c r="J10" s="41" t="s">
        <v>69</v>
      </c>
      <c r="K10" s="41"/>
    </row>
    <row r="11" spans="1:11" ht="28" x14ac:dyDescent="0.2">
      <c r="A11" s="34">
        <v>10</v>
      </c>
      <c r="B11" s="35" t="s">
        <v>78</v>
      </c>
      <c r="C11" s="31">
        <v>12269</v>
      </c>
      <c r="D11" s="31">
        <v>48.3</v>
      </c>
      <c r="E11" s="31">
        <v>39.4</v>
      </c>
      <c r="F11" s="36"/>
      <c r="G11" s="37"/>
      <c r="H11" s="37"/>
      <c r="J11" s="36" t="s">
        <v>71</v>
      </c>
      <c r="K11" s="37">
        <v>0.18762767540229072</v>
      </c>
    </row>
    <row r="12" spans="1:11" ht="29" thickBot="1" x14ac:dyDescent="0.25">
      <c r="A12" s="34">
        <v>11</v>
      </c>
      <c r="B12" s="35" t="s">
        <v>79</v>
      </c>
      <c r="C12" s="31">
        <v>12354</v>
      </c>
      <c r="D12" s="31">
        <v>47</v>
      </c>
      <c r="E12" s="31">
        <v>40.1</v>
      </c>
      <c r="F12" s="36"/>
      <c r="G12" s="37"/>
      <c r="H12" s="37"/>
      <c r="J12" s="36" t="s">
        <v>73</v>
      </c>
      <c r="K12" s="37">
        <v>3.5204144576867373E-2</v>
      </c>
    </row>
    <row r="13" spans="1:11" ht="28" x14ac:dyDescent="0.2">
      <c r="A13" s="34">
        <v>12</v>
      </c>
      <c r="B13" s="35" t="s">
        <v>80</v>
      </c>
      <c r="C13" s="31">
        <v>13063</v>
      </c>
      <c r="D13" s="31">
        <v>47.9</v>
      </c>
      <c r="E13" s="31">
        <v>41.1</v>
      </c>
      <c r="F13" s="36"/>
      <c r="G13" s="37"/>
      <c r="H13" s="37"/>
      <c r="J13" s="33" t="s">
        <v>60</v>
      </c>
      <c r="K13" s="32" t="s">
        <v>64</v>
      </c>
    </row>
    <row r="14" spans="1:11" ht="16" thickBot="1" x14ac:dyDescent="0.25">
      <c r="A14" s="34">
        <v>13</v>
      </c>
      <c r="B14" s="35" t="s">
        <v>81</v>
      </c>
      <c r="C14" s="31">
        <v>13326</v>
      </c>
      <c r="D14" s="31">
        <v>47.8</v>
      </c>
      <c r="E14" s="31">
        <v>40.5</v>
      </c>
      <c r="F14" s="39"/>
      <c r="G14" s="40"/>
      <c r="H14" s="40"/>
      <c r="J14" s="36" t="s">
        <v>66</v>
      </c>
      <c r="K14" s="37">
        <v>-18.16</v>
      </c>
    </row>
    <row r="15" spans="1:11" ht="16" thickBot="1" x14ac:dyDescent="0.25">
      <c r="A15" s="34">
        <v>14</v>
      </c>
      <c r="B15" s="43">
        <v>42036</v>
      </c>
      <c r="C15" s="7"/>
      <c r="D15" s="7"/>
      <c r="E15" s="7"/>
      <c r="F15" s="44">
        <f>$K$2+(A15*$K$3)</f>
        <v>13309.423076923076</v>
      </c>
      <c r="G15" s="45">
        <f>$K$8+(F15*$K$9)</f>
        <v>47.848856756520135</v>
      </c>
      <c r="H15" s="45">
        <f>$K$14+(F15*$K$15)</f>
        <v>43.595723076923079</v>
      </c>
      <c r="J15" s="39" t="s">
        <v>58</v>
      </c>
      <c r="K15" s="46">
        <v>4.64E-3</v>
      </c>
    </row>
    <row r="16" spans="1:11" x14ac:dyDescent="0.2">
      <c r="A16" s="34">
        <v>15</v>
      </c>
      <c r="B16" s="43">
        <v>42064</v>
      </c>
      <c r="C16" s="7"/>
      <c r="D16" s="7"/>
      <c r="E16" s="7"/>
      <c r="F16" s="44">
        <f t="shared" ref="F16:F22" si="0">$K$2+(A16*$K$3)</f>
        <v>13485.89010989011</v>
      </c>
      <c r="G16" s="45">
        <f t="shared" ref="G16:G22" si="1">$K$8+(F16*$K$9)</f>
        <v>47.920671458001038</v>
      </c>
      <c r="H16" s="45">
        <f t="shared" ref="H16:H22" si="2">$K$14+(F16*$K$15)</f>
        <v>44.414530109890109</v>
      </c>
      <c r="J16" s="41" t="s">
        <v>69</v>
      </c>
      <c r="K16" s="41"/>
    </row>
    <row r="17" spans="1:11" x14ac:dyDescent="0.2">
      <c r="A17" s="34">
        <v>16</v>
      </c>
      <c r="B17" s="43">
        <v>42095</v>
      </c>
      <c r="C17" s="7"/>
      <c r="D17" s="7"/>
      <c r="E17" s="7"/>
      <c r="F17" s="44">
        <f t="shared" si="0"/>
        <v>13662.357142857143</v>
      </c>
      <c r="G17" s="45">
        <f t="shared" si="1"/>
        <v>47.992486159481942</v>
      </c>
      <c r="H17" s="45">
        <f t="shared" si="2"/>
        <v>45.233337142857138</v>
      </c>
      <c r="J17" s="36" t="s">
        <v>71</v>
      </c>
      <c r="K17" s="37">
        <v>0.90432816974391572</v>
      </c>
    </row>
    <row r="18" spans="1:11" x14ac:dyDescent="0.2">
      <c r="A18" s="34">
        <v>17</v>
      </c>
      <c r="B18" s="43">
        <v>42125</v>
      </c>
      <c r="C18" s="7"/>
      <c r="D18" s="7"/>
      <c r="E18" s="7"/>
      <c r="F18" s="44">
        <f t="shared" si="0"/>
        <v>13838.824175824175</v>
      </c>
      <c r="G18" s="45">
        <f t="shared" si="1"/>
        <v>48.064300860962838</v>
      </c>
      <c r="H18" s="45">
        <f t="shared" si="2"/>
        <v>46.052144175824168</v>
      </c>
      <c r="J18" s="36" t="s">
        <v>73</v>
      </c>
      <c r="K18" s="37">
        <v>0.81780943859238053</v>
      </c>
    </row>
    <row r="19" spans="1:11" x14ac:dyDescent="0.2">
      <c r="A19" s="34">
        <v>18</v>
      </c>
      <c r="B19" s="43">
        <v>42156</v>
      </c>
      <c r="C19" s="7"/>
      <c r="D19" s="7"/>
      <c r="E19" s="7"/>
      <c r="F19" s="44">
        <f t="shared" si="0"/>
        <v>14015.291208791208</v>
      </c>
      <c r="G19" s="45">
        <f t="shared" si="1"/>
        <v>48.136115562443734</v>
      </c>
      <c r="H19" s="45">
        <f t="shared" si="2"/>
        <v>46.870951208791212</v>
      </c>
    </row>
    <row r="20" spans="1:11" x14ac:dyDescent="0.2">
      <c r="A20" s="34">
        <v>19</v>
      </c>
      <c r="B20" s="43">
        <v>42186</v>
      </c>
      <c r="C20" s="7"/>
      <c r="D20" s="7"/>
      <c r="E20" s="7"/>
      <c r="F20" s="44">
        <f t="shared" si="0"/>
        <v>14191.758241758242</v>
      </c>
      <c r="G20" s="45">
        <f t="shared" si="1"/>
        <v>48.207930263924638</v>
      </c>
      <c r="H20" s="45">
        <f t="shared" si="2"/>
        <v>47.689758241758241</v>
      </c>
    </row>
    <row r="21" spans="1:11" x14ac:dyDescent="0.2">
      <c r="A21" s="34">
        <v>20</v>
      </c>
      <c r="B21" s="43">
        <v>42217</v>
      </c>
      <c r="C21" s="7"/>
      <c r="D21" s="7"/>
      <c r="E21" s="7"/>
      <c r="F21" s="44">
        <f t="shared" si="0"/>
        <v>14368.225274725275</v>
      </c>
      <c r="G21" s="45">
        <f t="shared" si="1"/>
        <v>48.279744965405534</v>
      </c>
      <c r="H21" s="45">
        <f t="shared" si="2"/>
        <v>48.508565274725285</v>
      </c>
    </row>
    <row r="22" spans="1:11" x14ac:dyDescent="0.2">
      <c r="A22" s="47">
        <v>21</v>
      </c>
      <c r="B22" s="43">
        <v>42248</v>
      </c>
      <c r="F22" s="48">
        <f t="shared" si="0"/>
        <v>14544.692307692309</v>
      </c>
      <c r="G22" s="45">
        <f t="shared" si="1"/>
        <v>48.351559666886438</v>
      </c>
      <c r="H22" s="45">
        <f t="shared" si="2"/>
        <v>49.327372307692315</v>
      </c>
    </row>
    <row r="24" spans="1:11" ht="70" x14ac:dyDescent="0.2">
      <c r="A24" s="49" t="s">
        <v>82</v>
      </c>
      <c r="B24" s="73" t="s">
        <v>40</v>
      </c>
      <c r="C24" s="73"/>
      <c r="D24" s="31" t="s">
        <v>83</v>
      </c>
      <c r="E24" s="38" t="s">
        <v>84</v>
      </c>
      <c r="F24" s="49" t="s">
        <v>85</v>
      </c>
      <c r="H24" s="74" t="s">
        <v>86</v>
      </c>
      <c r="I24" s="74"/>
      <c r="J24" s="74"/>
    </row>
    <row r="25" spans="1:11" x14ac:dyDescent="0.2">
      <c r="A25" s="50"/>
      <c r="B25" s="51" t="s">
        <v>59</v>
      </c>
      <c r="C25" s="52">
        <v>35</v>
      </c>
      <c r="D25" s="51" t="s">
        <v>87</v>
      </c>
      <c r="E25" s="51" t="s">
        <v>87</v>
      </c>
      <c r="F25" s="53" t="s">
        <v>88</v>
      </c>
    </row>
    <row r="26" spans="1:11" x14ac:dyDescent="0.2">
      <c r="A26" s="54">
        <v>1000000</v>
      </c>
      <c r="B26" s="51" t="s">
        <v>60</v>
      </c>
      <c r="C26" s="52">
        <v>35</v>
      </c>
      <c r="D26" s="55">
        <f>A26/C26</f>
        <v>28571.428571428572</v>
      </c>
      <c r="E26" s="56">
        <f>D26*H21</f>
        <v>1385959.007849294</v>
      </c>
      <c r="F26" s="57">
        <f>E26-A26</f>
        <v>385959.00784929399</v>
      </c>
    </row>
    <row r="27" spans="1:11" x14ac:dyDescent="0.2">
      <c r="B27" s="58"/>
    </row>
    <row r="28" spans="1:11" x14ac:dyDescent="0.2">
      <c r="A28" s="59" t="s">
        <v>89</v>
      </c>
      <c r="D28" s="60">
        <f>+D26</f>
        <v>28571.428571428572</v>
      </c>
      <c r="E28" s="5">
        <f>+D28*H22</f>
        <v>1409353.4945054948</v>
      </c>
      <c r="F28" s="61">
        <f>+E28-A26</f>
        <v>409353.49450549483</v>
      </c>
    </row>
  </sheetData>
  <mergeCells count="2">
    <mergeCell ref="B24:C24"/>
    <mergeCell ref="H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Preg. #1</vt:lpstr>
      <vt:lpstr>Tabla bayes</vt:lpstr>
      <vt:lpstr>Preg. #2</vt:lpstr>
      <vt:lpstr>Preg. #3</vt:lpstr>
      <vt:lpstr>'Preg. #1'!TreeData</vt:lpstr>
      <vt:lpstr>'Preg. #1'!TreeDiagBase</vt:lpstr>
      <vt:lpstr>'Preg. #1'!TreeDiagram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Edgar Hernandez</cp:lastModifiedBy>
  <dcterms:created xsi:type="dcterms:W3CDTF">2018-10-11T05:10:13Z</dcterms:created>
  <dcterms:modified xsi:type="dcterms:W3CDTF">2022-01-31T21:24:20Z</dcterms:modified>
</cp:coreProperties>
</file>