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-460" windowWidth="28800" windowHeight="18000" tabRatio="587" activeTab="1"/>
  </bookViews>
  <sheets>
    <sheet name="Hoja1" sheetId="3" r:id="rId1"/>
    <sheet name="Primera pregunta" sheetId="1" r:id="rId2"/>
    <sheet name="Segunda pregunta" sheetId="4" r:id="rId3"/>
    <sheet name="Tercera pregunta" sheetId="5" r:id="rId4"/>
    <sheet name="Tercera pregunta (2)" sheetId="7" r:id="rId5"/>
    <sheet name="Cuarta pregunta" sheetId="6" r:id="rId6"/>
  </sheets>
  <definedNames>
    <definedName name="MinimizeCosts" localSheetId="3">FALSE</definedName>
    <definedName name="MinimizeCosts" localSheetId="4">FALSE</definedName>
    <definedName name="_xlnm.Print_Area" localSheetId="3">'Tercera pregunta'!TreeDiagram</definedName>
    <definedName name="_xlnm.Print_Area" localSheetId="4">'Tercera pregunta (2)'!TreeDiagram</definedName>
    <definedName name="TreeData" localSheetId="3">'Tercera pregunta'!$GH$993:$GV$1002</definedName>
    <definedName name="TreeData" localSheetId="4">'Tercera pregunta (2)'!$GH$993:$GV$1002</definedName>
    <definedName name="TreeDiagBase" localSheetId="3">'Tercera pregunta'!$D$3</definedName>
    <definedName name="TreeDiagBase" localSheetId="4">'Tercera pregunta (2)'!$D$3</definedName>
    <definedName name="TreeDiagram" localSheetId="3">'Tercera pregunta'!$D$3:$N$31</definedName>
    <definedName name="TreeDiagram" localSheetId="4">'Tercera pregunta (2)'!$D$3:$N$31</definedName>
    <definedName name="UseExpUtility" localSheetId="3">FALSE</definedName>
    <definedName name="UseExpUtility" localSheetId="4">FALSE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6" l="1"/>
  <c r="P26" i="6"/>
  <c r="P35" i="6"/>
  <c r="N9" i="6"/>
  <c r="N21" i="6"/>
  <c r="N19" i="6"/>
  <c r="N20" i="6"/>
  <c r="N7" i="6"/>
  <c r="N8" i="6"/>
  <c r="L45" i="4"/>
  <c r="N30" i="7"/>
  <c r="L31" i="7"/>
  <c r="N25" i="7"/>
  <c r="L26" i="7"/>
  <c r="H28" i="7"/>
  <c r="N20" i="7"/>
  <c r="L21" i="7"/>
  <c r="N15" i="7"/>
  <c r="L16" i="7"/>
  <c r="H18" i="7"/>
  <c r="N5" i="7"/>
  <c r="L6" i="7"/>
  <c r="N10" i="7"/>
  <c r="L11" i="7"/>
  <c r="H8" i="7"/>
  <c r="D18" i="7"/>
  <c r="E17" i="7"/>
  <c r="N23" i="6"/>
  <c r="N26" i="6"/>
  <c r="N11" i="6"/>
  <c r="N14" i="6"/>
  <c r="N34" i="6"/>
  <c r="N31" i="6"/>
  <c r="N35" i="6"/>
  <c r="N30" i="6"/>
  <c r="N29" i="6"/>
  <c r="N22" i="6"/>
  <c r="N30" i="5"/>
  <c r="L31" i="5"/>
  <c r="N25" i="5"/>
  <c r="L26" i="5"/>
  <c r="N20" i="5"/>
  <c r="L21" i="5"/>
  <c r="N15" i="5"/>
  <c r="L16" i="5"/>
  <c r="N10" i="5"/>
  <c r="L11" i="5"/>
  <c r="N5" i="5"/>
  <c r="L6" i="5"/>
  <c r="H28" i="5"/>
  <c r="H18" i="5"/>
  <c r="H8" i="5"/>
  <c r="D18" i="5"/>
  <c r="E17" i="5"/>
  <c r="G5" i="4"/>
  <c r="G41" i="4"/>
  <c r="K41" i="4"/>
  <c r="C10" i="4"/>
  <c r="D6" i="4"/>
  <c r="H6" i="4"/>
  <c r="H42" i="4"/>
  <c r="K42" i="4"/>
  <c r="D7" i="4"/>
  <c r="I7" i="4"/>
  <c r="I43" i="4"/>
  <c r="K43" i="4"/>
  <c r="D8" i="4"/>
  <c r="J8" i="4"/>
  <c r="J44" i="4"/>
  <c r="K44" i="4"/>
  <c r="D9" i="4"/>
  <c r="K45" i="4"/>
  <c r="H5" i="4"/>
  <c r="H41" i="4"/>
  <c r="I5" i="4"/>
  <c r="I41" i="4"/>
  <c r="J5" i="4"/>
  <c r="J41" i="4"/>
  <c r="I6" i="4"/>
  <c r="I42" i="4"/>
  <c r="J6" i="4"/>
  <c r="J42" i="4"/>
  <c r="H7" i="4"/>
  <c r="H43" i="4"/>
  <c r="J7" i="4"/>
  <c r="J43" i="4"/>
  <c r="H8" i="4"/>
  <c r="H44" i="4"/>
  <c r="I8" i="4"/>
  <c r="I44" i="4"/>
  <c r="G6" i="4"/>
  <c r="G42" i="4"/>
  <c r="G7" i="4"/>
  <c r="G43" i="4"/>
  <c r="G8" i="4"/>
  <c r="G44" i="4"/>
  <c r="G14" i="4"/>
  <c r="G35" i="4"/>
  <c r="H14" i="4"/>
  <c r="H35" i="4"/>
  <c r="I14" i="4"/>
  <c r="I35" i="4"/>
  <c r="J35" i="4"/>
  <c r="K35" i="4"/>
  <c r="G15" i="4"/>
  <c r="G36" i="4"/>
  <c r="H15" i="4"/>
  <c r="H36" i="4"/>
  <c r="I15" i="4"/>
  <c r="I36" i="4"/>
  <c r="J36" i="4"/>
  <c r="K36" i="4"/>
  <c r="G16" i="4"/>
  <c r="G37" i="4"/>
  <c r="H16" i="4"/>
  <c r="H37" i="4"/>
  <c r="I16" i="4"/>
  <c r="I37" i="4"/>
  <c r="J37" i="4"/>
  <c r="K37" i="4"/>
  <c r="G13" i="4"/>
  <c r="G34" i="4"/>
  <c r="H13" i="4"/>
  <c r="H34" i="4"/>
  <c r="I13" i="4"/>
  <c r="I34" i="4"/>
  <c r="J34" i="4"/>
  <c r="K34" i="4"/>
  <c r="G30" i="4"/>
  <c r="K30" i="4"/>
  <c r="G29" i="4"/>
  <c r="K29" i="4"/>
  <c r="G28" i="4"/>
  <c r="K28" i="4"/>
  <c r="J27" i="4"/>
  <c r="K27" i="4"/>
  <c r="I30" i="4"/>
  <c r="H30" i="4"/>
  <c r="H29" i="4"/>
  <c r="J30" i="4"/>
  <c r="J16" i="4"/>
  <c r="J29" i="4"/>
  <c r="I29" i="4"/>
  <c r="J28" i="4"/>
  <c r="I28" i="4"/>
  <c r="H28" i="4"/>
  <c r="I27" i="4"/>
  <c r="H27" i="4"/>
  <c r="G27" i="4"/>
  <c r="J23" i="4"/>
  <c r="K23" i="4"/>
  <c r="I22" i="4"/>
  <c r="K22" i="4"/>
  <c r="H21" i="4"/>
  <c r="K21" i="4"/>
  <c r="H20" i="4"/>
  <c r="I20" i="4"/>
  <c r="J20" i="4"/>
  <c r="I21" i="4"/>
  <c r="J21" i="4"/>
  <c r="H22" i="4"/>
  <c r="J22" i="4"/>
  <c r="H23" i="4"/>
  <c r="I23" i="4"/>
  <c r="G21" i="4"/>
  <c r="G22" i="4"/>
  <c r="G23" i="4"/>
  <c r="G20" i="4"/>
  <c r="K20" i="4"/>
  <c r="K16" i="4"/>
  <c r="K15" i="4"/>
  <c r="K14" i="4"/>
  <c r="K13" i="4"/>
  <c r="J13" i="4"/>
  <c r="J14" i="4"/>
  <c r="J15" i="4"/>
  <c r="M20" i="1"/>
  <c r="I7" i="1"/>
  <c r="I20" i="1"/>
  <c r="I10" i="1"/>
  <c r="I23" i="1"/>
  <c r="J20" i="1"/>
  <c r="I6" i="1"/>
  <c r="I19" i="1"/>
  <c r="I8" i="1"/>
  <c r="I21" i="1"/>
  <c r="I9" i="1"/>
  <c r="I22" i="1"/>
  <c r="I11" i="1"/>
  <c r="I24" i="1"/>
  <c r="H29" i="1"/>
  <c r="K20" i="1"/>
  <c r="N20" i="1"/>
  <c r="O20" i="1"/>
  <c r="M21" i="1"/>
  <c r="J21" i="1"/>
  <c r="K21" i="1"/>
  <c r="N21" i="1"/>
  <c r="O21" i="1"/>
  <c r="M22" i="1"/>
  <c r="N22" i="1"/>
  <c r="O22" i="1"/>
  <c r="M23" i="1"/>
  <c r="N23" i="1"/>
  <c r="O23" i="1"/>
  <c r="M24" i="1"/>
  <c r="N24" i="1"/>
  <c r="O24" i="1"/>
  <c r="O29" i="1"/>
  <c r="M7" i="1"/>
  <c r="N7" i="1"/>
  <c r="J7" i="1"/>
  <c r="K7" i="1"/>
  <c r="M8" i="1"/>
  <c r="N8" i="1"/>
  <c r="J8" i="1"/>
  <c r="K8" i="1"/>
  <c r="M9" i="1"/>
  <c r="N9" i="1"/>
  <c r="J9" i="1"/>
  <c r="K9" i="1"/>
  <c r="L7" i="1"/>
  <c r="M10" i="1"/>
  <c r="N10" i="1"/>
  <c r="J10" i="1"/>
  <c r="K10" i="1"/>
  <c r="L8" i="1"/>
  <c r="M11" i="1"/>
  <c r="N11" i="1"/>
  <c r="N15" i="1"/>
  <c r="M25" i="1"/>
  <c r="N25" i="1"/>
  <c r="M26" i="1"/>
  <c r="N26" i="1"/>
  <c r="M27" i="1"/>
  <c r="N27" i="1"/>
  <c r="M19" i="1"/>
  <c r="J19" i="1"/>
  <c r="K19" i="1"/>
  <c r="N19" i="1"/>
  <c r="L20" i="1"/>
  <c r="L21" i="1"/>
  <c r="L22" i="1"/>
  <c r="L23" i="1"/>
  <c r="L24" i="1"/>
  <c r="L19" i="1"/>
  <c r="L10" i="1"/>
  <c r="M13" i="1"/>
  <c r="J11" i="1"/>
  <c r="K11" i="1"/>
  <c r="L11" i="1"/>
  <c r="M14" i="1"/>
  <c r="L9" i="1"/>
  <c r="M12" i="1"/>
</calcChain>
</file>

<file path=xl/sharedStrings.xml><?xml version="1.0" encoding="utf-8"?>
<sst xmlns="http://schemas.openxmlformats.org/spreadsheetml/2006/main" count="254" uniqueCount="131">
  <si>
    <t>Ventas</t>
  </si>
  <si>
    <t>Enero</t>
  </si>
  <si>
    <t>Marzo</t>
  </si>
  <si>
    <t>Abril</t>
  </si>
  <si>
    <t xml:space="preserve">Mayo </t>
  </si>
  <si>
    <t>Junio</t>
  </si>
  <si>
    <t>Julio</t>
  </si>
  <si>
    <t>Agosto</t>
  </si>
  <si>
    <t>Setiembre</t>
  </si>
  <si>
    <t>Octubre</t>
  </si>
  <si>
    <t>Noviembre</t>
  </si>
  <si>
    <t>Diciembre</t>
  </si>
  <si>
    <t>Febrero</t>
  </si>
  <si>
    <t>Años</t>
  </si>
  <si>
    <t xml:space="preserve"> --</t>
  </si>
  <si>
    <t>Año</t>
  </si>
  <si>
    <t>Cuatrimestre</t>
  </si>
  <si>
    <t>Periodos</t>
  </si>
  <si>
    <t>At</t>
  </si>
  <si>
    <t>Tt</t>
  </si>
  <si>
    <t>St</t>
  </si>
  <si>
    <t>Pronostico</t>
  </si>
  <si>
    <t>Alfa</t>
  </si>
  <si>
    <t>Beta</t>
  </si>
  <si>
    <t>Gama</t>
  </si>
  <si>
    <t>DMA</t>
  </si>
  <si>
    <t>WINTERS</t>
  </si>
  <si>
    <t>Promedio</t>
  </si>
  <si>
    <t>Promedio anual</t>
  </si>
  <si>
    <t>Índice</t>
  </si>
  <si>
    <t>Demanda Desestacionalizada</t>
  </si>
  <si>
    <t>Pronóstico tendencia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</si>
  <si>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</si>
  <si>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</si>
  <si>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</si>
  <si>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</si>
  <si>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</si>
  <si>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</si>
  <si>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</si>
  <si>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</si>
  <si>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</si>
  <si>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</si>
  <si>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</si>
  <si>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</si>
  <si>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</si>
  <si>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</si>
  <si>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</si>
  <si>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</si>
  <si>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</si>
  <si>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</si>
  <si>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</si>
  <si>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</si>
  <si>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</si>
  <si>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</si>
  <si>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95.0%</t>
  </si>
  <si>
    <t>Superior 95.0%</t>
  </si>
  <si>
    <t>Pronóstico Final</t>
  </si>
  <si>
    <t>Descomposición de Series de Tiempo</t>
  </si>
  <si>
    <t>Precio de compra</t>
  </si>
  <si>
    <t>Precio de venta</t>
  </si>
  <si>
    <t>Vendió 8</t>
  </si>
  <si>
    <t>Vendió 9</t>
  </si>
  <si>
    <t>Vendió 10</t>
  </si>
  <si>
    <t>Vendió 11</t>
  </si>
  <si>
    <t>Veces</t>
  </si>
  <si>
    <t>Periódicos comprados</t>
  </si>
  <si>
    <t>Periódicos vendidos</t>
  </si>
  <si>
    <t>Matriz de Pagos</t>
  </si>
  <si>
    <t>MAXIMIN</t>
  </si>
  <si>
    <t>MAXIMAX</t>
  </si>
  <si>
    <t>ARREPENTIMIENTO MINIMAX</t>
  </si>
  <si>
    <t>VALOR ESPERADO</t>
  </si>
  <si>
    <t>VEIP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</si>
  <si>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</si>
  <si>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</si>
  <si>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</si>
  <si>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</si>
  <si>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</si>
  <si>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</si>
  <si>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</si>
  <si>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</si>
  <si>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</si>
  <si>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</si>
  <si>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</si>
  <si>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</si>
  <si>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</si>
  <si>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</si>
  <si>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</si>
  <si>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</si>
  <si>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</si>
  <si>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</si>
  <si>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TreePlan Student License</t>
  </si>
  <si>
    <t>For Education Only</t>
  </si>
  <si>
    <t>Ir a Tres Ases</t>
  </si>
  <si>
    <t>Ir a El Cercano</t>
  </si>
  <si>
    <t>Ir a La Soledad</t>
  </si>
  <si>
    <t>E</t>
  </si>
  <si>
    <t>Hay campo</t>
  </si>
  <si>
    <t>No hay campo</t>
  </si>
  <si>
    <t>Día</t>
  </si>
  <si>
    <t>Embarque</t>
  </si>
  <si>
    <t>Distancia en Kms</t>
  </si>
  <si>
    <t>Tiempo de envío en días</t>
  </si>
  <si>
    <t>Tipo de Cambio ¢ vrs €</t>
  </si>
  <si>
    <t>Cliente 1</t>
  </si>
  <si>
    <t>Distancia</t>
  </si>
  <si>
    <t>Crédito</t>
  </si>
  <si>
    <t>Tiempo de entrega</t>
  </si>
  <si>
    <t>Día de pago</t>
  </si>
  <si>
    <t>Pago en euros</t>
  </si>
  <si>
    <t>Pago en colones</t>
  </si>
  <si>
    <t>Tipo de cambio</t>
  </si>
  <si>
    <t>Cobro a Cliente</t>
  </si>
  <si>
    <t>Ganancia</t>
  </si>
  <si>
    <t>Cliente 2</t>
  </si>
  <si>
    <t>Cliente 3</t>
  </si>
  <si>
    <t>Pago en Euros</t>
  </si>
  <si>
    <t>Descuento</t>
  </si>
  <si>
    <t>Cobro a cliente</t>
  </si>
  <si>
    <r>
      <t xml:space="preserve">Estadísticas de la regresión </t>
    </r>
    <r>
      <rPr>
        <b/>
        <i/>
        <sz val="12"/>
        <color theme="1"/>
        <rFont val="Times New Roman"/>
      </rPr>
      <t>TIPO DE CAMBIO</t>
    </r>
  </si>
  <si>
    <r>
      <t xml:space="preserve">Estadísticas de la regresión </t>
    </r>
    <r>
      <rPr>
        <b/>
        <i/>
        <sz val="12"/>
        <color theme="1"/>
        <rFont val="Times New Roman"/>
      </rPr>
      <t>Tiempo de Envío</t>
    </r>
  </si>
  <si>
    <t>Costo Transporte</t>
  </si>
  <si>
    <t>1 pt</t>
  </si>
  <si>
    <t>4 pts</t>
  </si>
  <si>
    <t>R/Se selecciona la descomposición de la serie de tiempo</t>
  </si>
  <si>
    <t>2 pts</t>
  </si>
  <si>
    <t>10 pts</t>
  </si>
  <si>
    <t>Puntaje</t>
  </si>
  <si>
    <t>2 pts. cada tabla buena.  Cada tabla pero mala 1 pt cada una y si está malo y sin tabla o cálculos sería 0 pts cada respuesta.</t>
  </si>
  <si>
    <t>Un punto cada costo y 7 puntos la estructura.  Cualquier otro árbol malo serían 4 puntos.</t>
  </si>
  <si>
    <t>R/Mejor vender de contado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</si>
</sst>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;[Red]\-[$€-2]\ #,##0.00"/>
    <numFmt numFmtId="165" formatCode="#,##0.00_ ;[Red]\-#,##0.00\ "/>
    <numFmt numFmtId="166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theme="1"/>
      <name val="Times New Roman"/>
    </font>
    <font>
      <b/>
      <i/>
      <sz val="12"/>
      <color theme="1"/>
      <name val="Times New Roman"/>
    </font>
    <font>
      <b/>
      <sz val="12"/>
      <color rgb="FFFF0000"/>
      <name val="Calibri"/>
      <scheme val="minor"/>
    </font>
    <font>
      <b/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Continuous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0" fillId="2" borderId="0" xfId="0" applyNumberFormat="1" applyFill="1"/>
    <xf numFmtId="1" fontId="0" fillId="2" borderId="0" xfId="0" applyNumberFormat="1" applyFill="1"/>
    <xf numFmtId="1" fontId="1" fillId="2" borderId="0" xfId="0" applyNumberFormat="1" applyFont="1" applyFill="1"/>
    <xf numFmtId="0" fontId="1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9</xdr:col>
      <xdr:colOff>12700</xdr:colOff>
      <xdr:row>6</xdr:row>
      <xdr:rowOff>152400</xdr:rowOff>
    </xdr:to>
    <xdr:sp macro="" textlink="">
      <xdr:nvSpPr>
        <xdr:cNvPr id="23" name="Circle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5308600" y="2667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6</xdr:row>
      <xdr:rowOff>76200</xdr:rowOff>
    </xdr:from>
    <xdr:to>
      <xdr:col>8</xdr:col>
      <xdr:colOff>0</xdr:colOff>
      <xdr:row>6</xdr:row>
      <xdr:rowOff>76200</xdr:rowOff>
    </xdr:to>
    <xdr:sp macro="" textlink="">
      <xdr:nvSpPr>
        <xdr:cNvPr id="4138" name="Line 42">
          <a:extLst>
            <a:ext uri="{FF2B5EF4-FFF2-40B4-BE49-F238E27FC236}">
              <a16:creationId xmlns="" xmlns:a16="http://schemas.microsoft.com/office/drawing/2014/main" id="{00000000-0008-0000-0300-00002A100000}"/>
            </a:ext>
          </a:extLst>
        </xdr:cNvPr>
        <xdr:cNvSpPr>
          <a:spLocks noChangeShapeType="1"/>
        </xdr:cNvSpPr>
      </xdr:nvSpPr>
      <xdr:spPr bwMode="auto">
        <a:xfrm>
          <a:off x="3657600" y="2743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6</xdr:row>
      <xdr:rowOff>76200</xdr:rowOff>
    </xdr:from>
    <xdr:to>
      <xdr:col>6</xdr:col>
      <xdr:colOff>0</xdr:colOff>
      <xdr:row>16</xdr:row>
      <xdr:rowOff>76200</xdr:rowOff>
    </xdr:to>
    <xdr:sp macro="" textlink="">
      <xdr:nvSpPr>
        <xdr:cNvPr id="4139" name="Line 43">
          <a:extLst>
            <a:ext uri="{FF2B5EF4-FFF2-40B4-BE49-F238E27FC236}">
              <a16:creationId xmlns="" xmlns:a16="http://schemas.microsoft.com/office/drawing/2014/main" id="{00000000-0008-0000-0300-00002B100000}"/>
            </a:ext>
          </a:extLst>
        </xdr:cNvPr>
        <xdr:cNvSpPr>
          <a:spLocks noChangeShapeType="1"/>
        </xdr:cNvSpPr>
      </xdr:nvSpPr>
      <xdr:spPr bwMode="auto">
        <a:xfrm flipV="1">
          <a:off x="3454400" y="2743200"/>
          <a:ext cx="203200" cy="1905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12700</xdr:colOff>
      <xdr:row>16</xdr:row>
      <xdr:rowOff>152400</xdr:rowOff>
    </xdr:to>
    <xdr:sp macro="" textlink="">
      <xdr:nvSpPr>
        <xdr:cNvPr id="24" name="Circle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5308600" y="4572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16</xdr:row>
      <xdr:rowOff>76200</xdr:rowOff>
    </xdr:from>
    <xdr:to>
      <xdr:col>8</xdr:col>
      <xdr:colOff>0</xdr:colOff>
      <xdr:row>16</xdr:row>
      <xdr:rowOff>76200</xdr:rowOff>
    </xdr:to>
    <xdr:sp macro="" textlink="">
      <xdr:nvSpPr>
        <xdr:cNvPr id="4140" name="Line 44">
          <a:extLst>
            <a:ext uri="{FF2B5EF4-FFF2-40B4-BE49-F238E27FC236}">
              <a16:creationId xmlns="" xmlns:a16="http://schemas.microsoft.com/office/drawing/2014/main" id="{00000000-0008-0000-0300-00002C100000}"/>
            </a:ext>
          </a:extLst>
        </xdr:cNvPr>
        <xdr:cNvSpPr>
          <a:spLocks noChangeShapeType="1"/>
        </xdr:cNvSpPr>
      </xdr:nvSpPr>
      <xdr:spPr bwMode="auto">
        <a:xfrm>
          <a:off x="3657600" y="4648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16</xdr:row>
      <xdr:rowOff>76200</xdr:rowOff>
    </xdr:from>
    <xdr:to>
      <xdr:col>6</xdr:col>
      <xdr:colOff>0</xdr:colOff>
      <xdr:row>16</xdr:row>
      <xdr:rowOff>76200</xdr:rowOff>
    </xdr:to>
    <xdr:sp macro="" textlink="">
      <xdr:nvSpPr>
        <xdr:cNvPr id="4141" name="Line 45">
          <a:extLst>
            <a:ext uri="{FF2B5EF4-FFF2-40B4-BE49-F238E27FC236}">
              <a16:creationId xmlns="" xmlns:a16="http://schemas.microsoft.com/office/drawing/2014/main" id="{00000000-0008-0000-0300-00002D100000}"/>
            </a:ext>
          </a:extLst>
        </xdr:cNvPr>
        <xdr:cNvSpPr>
          <a:spLocks noChangeShapeType="1"/>
        </xdr:cNvSpPr>
      </xdr:nvSpPr>
      <xdr:spPr bwMode="auto">
        <a:xfrm>
          <a:off x="3454400" y="46482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12700</xdr:colOff>
      <xdr:row>26</xdr:row>
      <xdr:rowOff>152400</xdr:rowOff>
    </xdr:to>
    <xdr:sp macro="" textlink="">
      <xdr:nvSpPr>
        <xdr:cNvPr id="25" name="Circle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5308600" y="6477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26</xdr:row>
      <xdr:rowOff>76200</xdr:rowOff>
    </xdr:from>
    <xdr:to>
      <xdr:col>8</xdr:col>
      <xdr:colOff>0</xdr:colOff>
      <xdr:row>26</xdr:row>
      <xdr:rowOff>76200</xdr:rowOff>
    </xdr:to>
    <xdr:sp macro="" textlink="">
      <xdr:nvSpPr>
        <xdr:cNvPr id="4142" name="Line 46">
          <a:extLst>
            <a:ext uri="{FF2B5EF4-FFF2-40B4-BE49-F238E27FC236}">
              <a16:creationId xmlns="" xmlns:a16="http://schemas.microsoft.com/office/drawing/2014/main" id="{00000000-0008-0000-0300-00002E100000}"/>
            </a:ext>
          </a:extLst>
        </xdr:cNvPr>
        <xdr:cNvSpPr>
          <a:spLocks noChangeShapeType="1"/>
        </xdr:cNvSpPr>
      </xdr:nvSpPr>
      <xdr:spPr bwMode="auto">
        <a:xfrm>
          <a:off x="3657600" y="6553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16</xdr:row>
      <xdr:rowOff>76200</xdr:rowOff>
    </xdr:from>
    <xdr:to>
      <xdr:col>6</xdr:col>
      <xdr:colOff>0</xdr:colOff>
      <xdr:row>26</xdr:row>
      <xdr:rowOff>76200</xdr:rowOff>
    </xdr:to>
    <xdr:sp macro="" textlink="">
      <xdr:nvSpPr>
        <xdr:cNvPr id="4143" name="Line 47">
          <a:extLst>
            <a:ext uri="{FF2B5EF4-FFF2-40B4-BE49-F238E27FC236}">
              <a16:creationId xmlns="" xmlns:a16="http://schemas.microsoft.com/office/drawing/2014/main" id="{00000000-0008-0000-0300-00002F100000}"/>
            </a:ext>
          </a:extLst>
        </xdr:cNvPr>
        <xdr:cNvSpPr>
          <a:spLocks noChangeShapeType="1"/>
        </xdr:cNvSpPr>
      </xdr:nvSpPr>
      <xdr:spPr bwMode="auto">
        <a:xfrm>
          <a:off x="3454400" y="4648200"/>
          <a:ext cx="203200" cy="1905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13</xdr:col>
      <xdr:colOff>12700</xdr:colOff>
      <xdr:row>4</xdr:row>
      <xdr:rowOff>152400</xdr:rowOff>
    </xdr:to>
    <xdr:sp macro="" textlink="">
      <xdr:nvSpPr>
        <xdr:cNvPr id="26" name="Triangle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 rot="16200000">
          <a:off x="7315200" y="2286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</xdr:row>
      <xdr:rowOff>76200</xdr:rowOff>
    </xdr:from>
    <xdr:to>
      <xdr:col>12</xdr:col>
      <xdr:colOff>0</xdr:colOff>
      <xdr:row>4</xdr:row>
      <xdr:rowOff>76200</xdr:rowOff>
    </xdr:to>
    <xdr:sp macro="" textlink="">
      <xdr:nvSpPr>
        <xdr:cNvPr id="4144" name="Line 48">
          <a:extLst>
            <a:ext uri="{FF2B5EF4-FFF2-40B4-BE49-F238E27FC236}">
              <a16:creationId xmlns="" xmlns:a16="http://schemas.microsoft.com/office/drawing/2014/main" id="{00000000-0008-0000-0300-000030100000}"/>
            </a:ext>
          </a:extLst>
        </xdr:cNvPr>
        <xdr:cNvSpPr>
          <a:spLocks noChangeShapeType="1"/>
        </xdr:cNvSpPr>
      </xdr:nvSpPr>
      <xdr:spPr bwMode="auto">
        <a:xfrm>
          <a:off x="5664200" y="2362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4</xdr:row>
      <xdr:rowOff>76200</xdr:rowOff>
    </xdr:from>
    <xdr:to>
      <xdr:col>10</xdr:col>
      <xdr:colOff>0</xdr:colOff>
      <xdr:row>6</xdr:row>
      <xdr:rowOff>76200</xdr:rowOff>
    </xdr:to>
    <xdr:sp macro="" textlink="">
      <xdr:nvSpPr>
        <xdr:cNvPr id="4145" name="Line 49">
          <a:extLst>
            <a:ext uri="{FF2B5EF4-FFF2-40B4-BE49-F238E27FC236}">
              <a16:creationId xmlns="" xmlns:a16="http://schemas.microsoft.com/office/drawing/2014/main" id="{00000000-0008-0000-0300-000031100000}"/>
            </a:ext>
          </a:extLst>
        </xdr:cNvPr>
        <xdr:cNvSpPr>
          <a:spLocks noChangeShapeType="1"/>
        </xdr:cNvSpPr>
      </xdr:nvSpPr>
      <xdr:spPr bwMode="auto">
        <a:xfrm flipV="1">
          <a:off x="5461000" y="2362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12700</xdr:colOff>
      <xdr:row>9</xdr:row>
      <xdr:rowOff>152400</xdr:rowOff>
    </xdr:to>
    <xdr:sp macro="" textlink="">
      <xdr:nvSpPr>
        <xdr:cNvPr id="27" name="Triangle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 rot="16200000">
          <a:off x="7315200" y="3238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9</xdr:row>
      <xdr:rowOff>76200</xdr:rowOff>
    </xdr:from>
    <xdr:to>
      <xdr:col>12</xdr:col>
      <xdr:colOff>0</xdr:colOff>
      <xdr:row>9</xdr:row>
      <xdr:rowOff>76200</xdr:rowOff>
    </xdr:to>
    <xdr:sp macro="" textlink="">
      <xdr:nvSpPr>
        <xdr:cNvPr id="4146" name="Line 50">
          <a:extLst>
            <a:ext uri="{FF2B5EF4-FFF2-40B4-BE49-F238E27FC236}">
              <a16:creationId xmlns="" xmlns:a16="http://schemas.microsoft.com/office/drawing/2014/main" id="{00000000-0008-0000-0300-000032100000}"/>
            </a:ext>
          </a:extLst>
        </xdr:cNvPr>
        <xdr:cNvSpPr>
          <a:spLocks noChangeShapeType="1"/>
        </xdr:cNvSpPr>
      </xdr:nvSpPr>
      <xdr:spPr bwMode="auto">
        <a:xfrm>
          <a:off x="5664200" y="3314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6</xdr:row>
      <xdr:rowOff>76200</xdr:rowOff>
    </xdr:from>
    <xdr:to>
      <xdr:col>10</xdr:col>
      <xdr:colOff>0</xdr:colOff>
      <xdr:row>9</xdr:row>
      <xdr:rowOff>76200</xdr:rowOff>
    </xdr:to>
    <xdr:sp macro="" textlink="">
      <xdr:nvSpPr>
        <xdr:cNvPr id="4147" name="Line 51">
          <a:extLst>
            <a:ext uri="{FF2B5EF4-FFF2-40B4-BE49-F238E27FC236}">
              <a16:creationId xmlns="" xmlns:a16="http://schemas.microsoft.com/office/drawing/2014/main" id="{00000000-0008-0000-0300-000033100000}"/>
            </a:ext>
          </a:extLst>
        </xdr:cNvPr>
        <xdr:cNvSpPr>
          <a:spLocks noChangeShapeType="1"/>
        </xdr:cNvSpPr>
      </xdr:nvSpPr>
      <xdr:spPr bwMode="auto">
        <a:xfrm>
          <a:off x="5461000" y="2743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12700</xdr:colOff>
      <xdr:row>14</xdr:row>
      <xdr:rowOff>152400</xdr:rowOff>
    </xdr:to>
    <xdr:sp macro="" textlink="">
      <xdr:nvSpPr>
        <xdr:cNvPr id="28" name="Triangle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 rot="16200000">
          <a:off x="7315200" y="4191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14</xdr:row>
      <xdr:rowOff>76200</xdr:rowOff>
    </xdr:from>
    <xdr:to>
      <xdr:col>12</xdr:col>
      <xdr:colOff>0</xdr:colOff>
      <xdr:row>14</xdr:row>
      <xdr:rowOff>76200</xdr:rowOff>
    </xdr:to>
    <xdr:sp macro="" textlink="">
      <xdr:nvSpPr>
        <xdr:cNvPr id="4148" name="Line 52">
          <a:extLst>
            <a:ext uri="{FF2B5EF4-FFF2-40B4-BE49-F238E27FC236}">
              <a16:creationId xmlns="" xmlns:a16="http://schemas.microsoft.com/office/drawing/2014/main" id="{00000000-0008-0000-0300-000034100000}"/>
            </a:ext>
          </a:extLst>
        </xdr:cNvPr>
        <xdr:cNvSpPr>
          <a:spLocks noChangeShapeType="1"/>
        </xdr:cNvSpPr>
      </xdr:nvSpPr>
      <xdr:spPr bwMode="auto">
        <a:xfrm>
          <a:off x="5664200" y="4267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14</xdr:row>
      <xdr:rowOff>76200</xdr:rowOff>
    </xdr:from>
    <xdr:to>
      <xdr:col>10</xdr:col>
      <xdr:colOff>0</xdr:colOff>
      <xdr:row>16</xdr:row>
      <xdr:rowOff>76200</xdr:rowOff>
    </xdr:to>
    <xdr:sp macro="" textlink="">
      <xdr:nvSpPr>
        <xdr:cNvPr id="4149" name="Line 53">
          <a:extLst>
            <a:ext uri="{FF2B5EF4-FFF2-40B4-BE49-F238E27FC236}">
              <a16:creationId xmlns="" xmlns:a16="http://schemas.microsoft.com/office/drawing/2014/main" id="{00000000-0008-0000-0300-000035100000}"/>
            </a:ext>
          </a:extLst>
        </xdr:cNvPr>
        <xdr:cNvSpPr>
          <a:spLocks noChangeShapeType="1"/>
        </xdr:cNvSpPr>
      </xdr:nvSpPr>
      <xdr:spPr bwMode="auto">
        <a:xfrm flipV="1">
          <a:off x="5461000" y="4267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12700</xdr:colOff>
      <xdr:row>19</xdr:row>
      <xdr:rowOff>152400</xdr:rowOff>
    </xdr:to>
    <xdr:sp macro="" textlink="">
      <xdr:nvSpPr>
        <xdr:cNvPr id="29" name="Triangle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 rot="16200000">
          <a:off x="7315200" y="5143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19</xdr:row>
      <xdr:rowOff>76200</xdr:rowOff>
    </xdr:from>
    <xdr:to>
      <xdr:col>12</xdr:col>
      <xdr:colOff>0</xdr:colOff>
      <xdr:row>19</xdr:row>
      <xdr:rowOff>76200</xdr:rowOff>
    </xdr:to>
    <xdr:sp macro="" textlink="">
      <xdr:nvSpPr>
        <xdr:cNvPr id="4150" name="Line 54">
          <a:extLst>
            <a:ext uri="{FF2B5EF4-FFF2-40B4-BE49-F238E27FC236}">
              <a16:creationId xmlns="" xmlns:a16="http://schemas.microsoft.com/office/drawing/2014/main" id="{00000000-0008-0000-0300-000036100000}"/>
            </a:ext>
          </a:extLst>
        </xdr:cNvPr>
        <xdr:cNvSpPr>
          <a:spLocks noChangeShapeType="1"/>
        </xdr:cNvSpPr>
      </xdr:nvSpPr>
      <xdr:spPr bwMode="auto">
        <a:xfrm>
          <a:off x="5664200" y="5219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16</xdr:row>
      <xdr:rowOff>76200</xdr:rowOff>
    </xdr:from>
    <xdr:to>
      <xdr:col>10</xdr:col>
      <xdr:colOff>0</xdr:colOff>
      <xdr:row>19</xdr:row>
      <xdr:rowOff>76200</xdr:rowOff>
    </xdr:to>
    <xdr:sp macro="" textlink="">
      <xdr:nvSpPr>
        <xdr:cNvPr id="4151" name="Line 55">
          <a:extLst>
            <a:ext uri="{FF2B5EF4-FFF2-40B4-BE49-F238E27FC236}">
              <a16:creationId xmlns="" xmlns:a16="http://schemas.microsoft.com/office/drawing/2014/main" id="{00000000-0008-0000-0300-000037100000}"/>
            </a:ext>
          </a:extLst>
        </xdr:cNvPr>
        <xdr:cNvSpPr>
          <a:spLocks noChangeShapeType="1"/>
        </xdr:cNvSpPr>
      </xdr:nvSpPr>
      <xdr:spPr bwMode="auto">
        <a:xfrm>
          <a:off x="5461000" y="4648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12700</xdr:colOff>
      <xdr:row>24</xdr:row>
      <xdr:rowOff>152400</xdr:rowOff>
    </xdr:to>
    <xdr:sp macro="" textlink="">
      <xdr:nvSpPr>
        <xdr:cNvPr id="30" name="Triangl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/>
      </xdr:nvSpPr>
      <xdr:spPr>
        <a:xfrm rot="16200000">
          <a:off x="7315200" y="6096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24</xdr:row>
      <xdr:rowOff>76200</xdr:rowOff>
    </xdr:from>
    <xdr:to>
      <xdr:col>12</xdr:col>
      <xdr:colOff>0</xdr:colOff>
      <xdr:row>24</xdr:row>
      <xdr:rowOff>76200</xdr:rowOff>
    </xdr:to>
    <xdr:sp macro="" textlink="">
      <xdr:nvSpPr>
        <xdr:cNvPr id="4152" name="Line 56">
          <a:extLst>
            <a:ext uri="{FF2B5EF4-FFF2-40B4-BE49-F238E27FC236}">
              <a16:creationId xmlns="" xmlns:a16="http://schemas.microsoft.com/office/drawing/2014/main" id="{00000000-0008-0000-0300-000038100000}"/>
            </a:ext>
          </a:extLst>
        </xdr:cNvPr>
        <xdr:cNvSpPr>
          <a:spLocks noChangeShapeType="1"/>
        </xdr:cNvSpPr>
      </xdr:nvSpPr>
      <xdr:spPr bwMode="auto">
        <a:xfrm>
          <a:off x="5664200" y="6172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24</xdr:row>
      <xdr:rowOff>76200</xdr:rowOff>
    </xdr:from>
    <xdr:to>
      <xdr:col>10</xdr:col>
      <xdr:colOff>0</xdr:colOff>
      <xdr:row>26</xdr:row>
      <xdr:rowOff>76200</xdr:rowOff>
    </xdr:to>
    <xdr:sp macro="" textlink="">
      <xdr:nvSpPr>
        <xdr:cNvPr id="4153" name="Line 57">
          <a:extLst>
            <a:ext uri="{FF2B5EF4-FFF2-40B4-BE49-F238E27FC236}">
              <a16:creationId xmlns="" xmlns:a16="http://schemas.microsoft.com/office/drawing/2014/main" id="{00000000-0008-0000-0300-000039100000}"/>
            </a:ext>
          </a:extLst>
        </xdr:cNvPr>
        <xdr:cNvSpPr>
          <a:spLocks noChangeShapeType="1"/>
        </xdr:cNvSpPr>
      </xdr:nvSpPr>
      <xdr:spPr bwMode="auto">
        <a:xfrm flipV="1">
          <a:off x="5461000" y="6172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13</xdr:col>
      <xdr:colOff>12700</xdr:colOff>
      <xdr:row>29</xdr:row>
      <xdr:rowOff>152400</xdr:rowOff>
    </xdr:to>
    <xdr:sp macro="" textlink="">
      <xdr:nvSpPr>
        <xdr:cNvPr id="31" name="Triangl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/>
      </xdr:nvSpPr>
      <xdr:spPr>
        <a:xfrm rot="16200000">
          <a:off x="7315200" y="7048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29</xdr:row>
      <xdr:rowOff>76200</xdr:rowOff>
    </xdr:from>
    <xdr:to>
      <xdr:col>12</xdr:col>
      <xdr:colOff>0</xdr:colOff>
      <xdr:row>29</xdr:row>
      <xdr:rowOff>76200</xdr:rowOff>
    </xdr:to>
    <xdr:sp macro="" textlink="">
      <xdr:nvSpPr>
        <xdr:cNvPr id="4154" name="Line 58">
          <a:extLst>
            <a:ext uri="{FF2B5EF4-FFF2-40B4-BE49-F238E27FC236}">
              <a16:creationId xmlns="" xmlns:a16="http://schemas.microsoft.com/office/drawing/2014/main" id="{00000000-0008-0000-0300-00003A100000}"/>
            </a:ext>
          </a:extLst>
        </xdr:cNvPr>
        <xdr:cNvSpPr>
          <a:spLocks noChangeShapeType="1"/>
        </xdr:cNvSpPr>
      </xdr:nvSpPr>
      <xdr:spPr bwMode="auto">
        <a:xfrm>
          <a:off x="5664200" y="7124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26</xdr:row>
      <xdr:rowOff>76200</xdr:rowOff>
    </xdr:from>
    <xdr:to>
      <xdr:col>10</xdr:col>
      <xdr:colOff>0</xdr:colOff>
      <xdr:row>29</xdr:row>
      <xdr:rowOff>76200</xdr:rowOff>
    </xdr:to>
    <xdr:sp macro="" textlink="">
      <xdr:nvSpPr>
        <xdr:cNvPr id="4155" name="Line 59">
          <a:extLst>
            <a:ext uri="{FF2B5EF4-FFF2-40B4-BE49-F238E27FC236}">
              <a16:creationId xmlns="" xmlns:a16="http://schemas.microsoft.com/office/drawing/2014/main" id="{00000000-0008-0000-0300-00003B100000}"/>
            </a:ext>
          </a:extLst>
        </xdr:cNvPr>
        <xdr:cNvSpPr>
          <a:spLocks noChangeShapeType="1"/>
        </xdr:cNvSpPr>
      </xdr:nvSpPr>
      <xdr:spPr bwMode="auto">
        <a:xfrm>
          <a:off x="5461000" y="6553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12700</xdr:colOff>
      <xdr:row>16</xdr:row>
      <xdr:rowOff>152400</xdr:rowOff>
    </xdr:to>
    <xdr:sp macro="" textlink="">
      <xdr:nvSpPr>
        <xdr:cNvPr id="4096" name="Square 4095">
          <a:extLst>
            <a:ext uri="{FF2B5EF4-FFF2-40B4-BE49-F238E27FC236}">
              <a16:creationId xmlns="" xmlns:a16="http://schemas.microsoft.com/office/drawing/2014/main" id="{00000000-0008-0000-0300-000000100000}"/>
            </a:ext>
          </a:extLst>
        </xdr:cNvPr>
        <xdr:cNvSpPr/>
      </xdr:nvSpPr>
      <xdr:spPr>
        <a:xfrm>
          <a:off x="3302000" y="4572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16</xdr:row>
      <xdr:rowOff>76200</xdr:rowOff>
    </xdr:from>
    <xdr:to>
      <xdr:col>4</xdr:col>
      <xdr:colOff>0</xdr:colOff>
      <xdr:row>16</xdr:row>
      <xdr:rowOff>76200</xdr:rowOff>
    </xdr:to>
    <xdr:sp macro="" textlink="">
      <xdr:nvSpPr>
        <xdr:cNvPr id="4156" name="Line 60">
          <a:extLst>
            <a:ext uri="{FF2B5EF4-FFF2-40B4-BE49-F238E27FC236}">
              <a16:creationId xmlns="" xmlns:a16="http://schemas.microsoft.com/office/drawing/2014/main" id="{00000000-0008-0000-0300-00003C100000}"/>
            </a:ext>
          </a:extLst>
        </xdr:cNvPr>
        <xdr:cNvSpPr>
          <a:spLocks noChangeShapeType="1"/>
        </xdr:cNvSpPr>
      </xdr:nvSpPr>
      <xdr:spPr bwMode="auto">
        <a:xfrm>
          <a:off x="2476500" y="4648200"/>
          <a:ext cx="825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9</xdr:col>
      <xdr:colOff>12700</xdr:colOff>
      <xdr:row>6</xdr:row>
      <xdr:rowOff>152400</xdr:rowOff>
    </xdr:to>
    <xdr:sp macro="" textlink="">
      <xdr:nvSpPr>
        <xdr:cNvPr id="2" name="Circle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5308600" y="1143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6</xdr:row>
      <xdr:rowOff>76200</xdr:rowOff>
    </xdr:from>
    <xdr:to>
      <xdr:col>8</xdr:col>
      <xdr:colOff>0</xdr:colOff>
      <xdr:row>6</xdr:row>
      <xdr:rowOff>76200</xdr:rowOff>
    </xdr:to>
    <xdr:sp macro="" textlink="">
      <xdr:nvSpPr>
        <xdr:cNvPr id="3" name="Line 42">
          <a:extLst>
            <a:ext uri="{FF2B5EF4-FFF2-40B4-BE49-F238E27FC236}">
              <a16:creationId xmlns="" xmlns:a16="http://schemas.microsoft.com/office/drawing/2014/main" id="{00000000-0008-0000-0300-00002A100000}"/>
            </a:ext>
          </a:extLst>
        </xdr:cNvPr>
        <xdr:cNvSpPr>
          <a:spLocks noChangeShapeType="1"/>
        </xdr:cNvSpPr>
      </xdr:nvSpPr>
      <xdr:spPr bwMode="auto">
        <a:xfrm>
          <a:off x="3657600" y="1219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6</xdr:row>
      <xdr:rowOff>76200</xdr:rowOff>
    </xdr:from>
    <xdr:to>
      <xdr:col>6</xdr:col>
      <xdr:colOff>0</xdr:colOff>
      <xdr:row>16</xdr:row>
      <xdr:rowOff>76200</xdr:rowOff>
    </xdr:to>
    <xdr:sp macro="" textlink="">
      <xdr:nvSpPr>
        <xdr:cNvPr id="4" name="Line 43">
          <a:extLst>
            <a:ext uri="{FF2B5EF4-FFF2-40B4-BE49-F238E27FC236}">
              <a16:creationId xmlns="" xmlns:a16="http://schemas.microsoft.com/office/drawing/2014/main" id="{00000000-0008-0000-0300-00002B100000}"/>
            </a:ext>
          </a:extLst>
        </xdr:cNvPr>
        <xdr:cNvSpPr>
          <a:spLocks noChangeShapeType="1"/>
        </xdr:cNvSpPr>
      </xdr:nvSpPr>
      <xdr:spPr bwMode="auto">
        <a:xfrm flipV="1">
          <a:off x="3454400" y="1219200"/>
          <a:ext cx="203200" cy="1905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12700</xdr:colOff>
      <xdr:row>16</xdr:row>
      <xdr:rowOff>152400</xdr:rowOff>
    </xdr:to>
    <xdr:sp macro="" textlink="">
      <xdr:nvSpPr>
        <xdr:cNvPr id="5" name="Circle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5308600" y="3048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16</xdr:row>
      <xdr:rowOff>76200</xdr:rowOff>
    </xdr:from>
    <xdr:to>
      <xdr:col>8</xdr:col>
      <xdr:colOff>0</xdr:colOff>
      <xdr:row>16</xdr:row>
      <xdr:rowOff>76200</xdr:rowOff>
    </xdr:to>
    <xdr:sp macro="" textlink="">
      <xdr:nvSpPr>
        <xdr:cNvPr id="6" name="Line 44">
          <a:extLst>
            <a:ext uri="{FF2B5EF4-FFF2-40B4-BE49-F238E27FC236}">
              <a16:creationId xmlns="" xmlns:a16="http://schemas.microsoft.com/office/drawing/2014/main" id="{00000000-0008-0000-0300-00002C100000}"/>
            </a:ext>
          </a:extLst>
        </xdr:cNvPr>
        <xdr:cNvSpPr>
          <a:spLocks noChangeShapeType="1"/>
        </xdr:cNvSpPr>
      </xdr:nvSpPr>
      <xdr:spPr bwMode="auto">
        <a:xfrm>
          <a:off x="3657600" y="3124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16</xdr:row>
      <xdr:rowOff>76200</xdr:rowOff>
    </xdr:from>
    <xdr:to>
      <xdr:col>6</xdr:col>
      <xdr:colOff>0</xdr:colOff>
      <xdr:row>16</xdr:row>
      <xdr:rowOff>76200</xdr:rowOff>
    </xdr:to>
    <xdr:sp macro="" textlink="">
      <xdr:nvSpPr>
        <xdr:cNvPr id="7" name="Line 45">
          <a:extLst>
            <a:ext uri="{FF2B5EF4-FFF2-40B4-BE49-F238E27FC236}">
              <a16:creationId xmlns="" xmlns:a16="http://schemas.microsoft.com/office/drawing/2014/main" id="{00000000-0008-0000-0300-00002D100000}"/>
            </a:ext>
          </a:extLst>
        </xdr:cNvPr>
        <xdr:cNvSpPr>
          <a:spLocks noChangeShapeType="1"/>
        </xdr:cNvSpPr>
      </xdr:nvSpPr>
      <xdr:spPr bwMode="auto">
        <a:xfrm>
          <a:off x="3454400" y="31242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12700</xdr:colOff>
      <xdr:row>26</xdr:row>
      <xdr:rowOff>152400</xdr:rowOff>
    </xdr:to>
    <xdr:sp macro="" textlink="">
      <xdr:nvSpPr>
        <xdr:cNvPr id="8" name="Circle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5308600" y="4953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26</xdr:row>
      <xdr:rowOff>76200</xdr:rowOff>
    </xdr:from>
    <xdr:to>
      <xdr:col>8</xdr:col>
      <xdr:colOff>0</xdr:colOff>
      <xdr:row>26</xdr:row>
      <xdr:rowOff>76200</xdr:rowOff>
    </xdr:to>
    <xdr:sp macro="" textlink="">
      <xdr:nvSpPr>
        <xdr:cNvPr id="9" name="Line 46">
          <a:extLst>
            <a:ext uri="{FF2B5EF4-FFF2-40B4-BE49-F238E27FC236}">
              <a16:creationId xmlns="" xmlns:a16="http://schemas.microsoft.com/office/drawing/2014/main" id="{00000000-0008-0000-0300-00002E100000}"/>
            </a:ext>
          </a:extLst>
        </xdr:cNvPr>
        <xdr:cNvSpPr>
          <a:spLocks noChangeShapeType="1"/>
        </xdr:cNvSpPr>
      </xdr:nvSpPr>
      <xdr:spPr bwMode="auto">
        <a:xfrm>
          <a:off x="3657600" y="5029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16</xdr:row>
      <xdr:rowOff>76200</xdr:rowOff>
    </xdr:from>
    <xdr:to>
      <xdr:col>6</xdr:col>
      <xdr:colOff>0</xdr:colOff>
      <xdr:row>26</xdr:row>
      <xdr:rowOff>76200</xdr:rowOff>
    </xdr:to>
    <xdr:sp macro="" textlink="">
      <xdr:nvSpPr>
        <xdr:cNvPr id="10" name="Line 47">
          <a:extLst>
            <a:ext uri="{FF2B5EF4-FFF2-40B4-BE49-F238E27FC236}">
              <a16:creationId xmlns="" xmlns:a16="http://schemas.microsoft.com/office/drawing/2014/main" id="{00000000-0008-0000-0300-00002F100000}"/>
            </a:ext>
          </a:extLst>
        </xdr:cNvPr>
        <xdr:cNvSpPr>
          <a:spLocks noChangeShapeType="1"/>
        </xdr:cNvSpPr>
      </xdr:nvSpPr>
      <xdr:spPr bwMode="auto">
        <a:xfrm>
          <a:off x="3454400" y="3124200"/>
          <a:ext cx="203200" cy="1905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13</xdr:col>
      <xdr:colOff>12700</xdr:colOff>
      <xdr:row>4</xdr:row>
      <xdr:rowOff>152400</xdr:rowOff>
    </xdr:to>
    <xdr:sp macro="" textlink="">
      <xdr:nvSpPr>
        <xdr:cNvPr id="11" name="Triangle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 rot="16200000">
          <a:off x="7315200" y="762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</xdr:row>
      <xdr:rowOff>76200</xdr:rowOff>
    </xdr:from>
    <xdr:to>
      <xdr:col>12</xdr:col>
      <xdr:colOff>0</xdr:colOff>
      <xdr:row>4</xdr:row>
      <xdr:rowOff>76200</xdr:rowOff>
    </xdr:to>
    <xdr:sp macro="" textlink="">
      <xdr:nvSpPr>
        <xdr:cNvPr id="12" name="Line 48">
          <a:extLst>
            <a:ext uri="{FF2B5EF4-FFF2-40B4-BE49-F238E27FC236}">
              <a16:creationId xmlns="" xmlns:a16="http://schemas.microsoft.com/office/drawing/2014/main" id="{00000000-0008-0000-0300-000030100000}"/>
            </a:ext>
          </a:extLst>
        </xdr:cNvPr>
        <xdr:cNvSpPr>
          <a:spLocks noChangeShapeType="1"/>
        </xdr:cNvSpPr>
      </xdr:nvSpPr>
      <xdr:spPr bwMode="auto">
        <a:xfrm>
          <a:off x="5664200" y="838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4</xdr:row>
      <xdr:rowOff>76200</xdr:rowOff>
    </xdr:from>
    <xdr:to>
      <xdr:col>10</xdr:col>
      <xdr:colOff>0</xdr:colOff>
      <xdr:row>6</xdr:row>
      <xdr:rowOff>76200</xdr:rowOff>
    </xdr:to>
    <xdr:sp macro="" textlink="">
      <xdr:nvSpPr>
        <xdr:cNvPr id="13" name="Line 49">
          <a:extLst>
            <a:ext uri="{FF2B5EF4-FFF2-40B4-BE49-F238E27FC236}">
              <a16:creationId xmlns="" xmlns:a16="http://schemas.microsoft.com/office/drawing/2014/main" id="{00000000-0008-0000-0300-000031100000}"/>
            </a:ext>
          </a:extLst>
        </xdr:cNvPr>
        <xdr:cNvSpPr>
          <a:spLocks noChangeShapeType="1"/>
        </xdr:cNvSpPr>
      </xdr:nvSpPr>
      <xdr:spPr bwMode="auto">
        <a:xfrm flipV="1">
          <a:off x="5461000" y="838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12700</xdr:colOff>
      <xdr:row>9</xdr:row>
      <xdr:rowOff>152400</xdr:rowOff>
    </xdr:to>
    <xdr:sp macro="" textlink="">
      <xdr:nvSpPr>
        <xdr:cNvPr id="14" name="Triangle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 rot="16200000">
          <a:off x="7315200" y="1714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9</xdr:row>
      <xdr:rowOff>76200</xdr:rowOff>
    </xdr:from>
    <xdr:to>
      <xdr:col>12</xdr:col>
      <xdr:colOff>0</xdr:colOff>
      <xdr:row>9</xdr:row>
      <xdr:rowOff>76200</xdr:rowOff>
    </xdr:to>
    <xdr:sp macro="" textlink="">
      <xdr:nvSpPr>
        <xdr:cNvPr id="15" name="Line 50">
          <a:extLst>
            <a:ext uri="{FF2B5EF4-FFF2-40B4-BE49-F238E27FC236}">
              <a16:creationId xmlns="" xmlns:a16="http://schemas.microsoft.com/office/drawing/2014/main" id="{00000000-0008-0000-0300-000032100000}"/>
            </a:ext>
          </a:extLst>
        </xdr:cNvPr>
        <xdr:cNvSpPr>
          <a:spLocks noChangeShapeType="1"/>
        </xdr:cNvSpPr>
      </xdr:nvSpPr>
      <xdr:spPr bwMode="auto">
        <a:xfrm>
          <a:off x="5664200" y="1790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6</xdr:row>
      <xdr:rowOff>76200</xdr:rowOff>
    </xdr:from>
    <xdr:to>
      <xdr:col>10</xdr:col>
      <xdr:colOff>0</xdr:colOff>
      <xdr:row>9</xdr:row>
      <xdr:rowOff>76200</xdr:rowOff>
    </xdr:to>
    <xdr:sp macro="" textlink="">
      <xdr:nvSpPr>
        <xdr:cNvPr id="16" name="Line 51">
          <a:extLst>
            <a:ext uri="{FF2B5EF4-FFF2-40B4-BE49-F238E27FC236}">
              <a16:creationId xmlns="" xmlns:a16="http://schemas.microsoft.com/office/drawing/2014/main" id="{00000000-0008-0000-0300-000033100000}"/>
            </a:ext>
          </a:extLst>
        </xdr:cNvPr>
        <xdr:cNvSpPr>
          <a:spLocks noChangeShapeType="1"/>
        </xdr:cNvSpPr>
      </xdr:nvSpPr>
      <xdr:spPr bwMode="auto">
        <a:xfrm>
          <a:off x="5461000" y="1219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12700</xdr:colOff>
      <xdr:row>14</xdr:row>
      <xdr:rowOff>152400</xdr:rowOff>
    </xdr:to>
    <xdr:sp macro="" textlink="">
      <xdr:nvSpPr>
        <xdr:cNvPr id="17" name="Triangle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 rot="16200000">
          <a:off x="7315200" y="2667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14</xdr:row>
      <xdr:rowOff>76200</xdr:rowOff>
    </xdr:from>
    <xdr:to>
      <xdr:col>12</xdr:col>
      <xdr:colOff>0</xdr:colOff>
      <xdr:row>14</xdr:row>
      <xdr:rowOff>76200</xdr:rowOff>
    </xdr:to>
    <xdr:sp macro="" textlink="">
      <xdr:nvSpPr>
        <xdr:cNvPr id="18" name="Line 52">
          <a:extLst>
            <a:ext uri="{FF2B5EF4-FFF2-40B4-BE49-F238E27FC236}">
              <a16:creationId xmlns="" xmlns:a16="http://schemas.microsoft.com/office/drawing/2014/main" id="{00000000-0008-0000-0300-000034100000}"/>
            </a:ext>
          </a:extLst>
        </xdr:cNvPr>
        <xdr:cNvSpPr>
          <a:spLocks noChangeShapeType="1"/>
        </xdr:cNvSpPr>
      </xdr:nvSpPr>
      <xdr:spPr bwMode="auto">
        <a:xfrm>
          <a:off x="5664200" y="2743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14</xdr:row>
      <xdr:rowOff>76200</xdr:rowOff>
    </xdr:from>
    <xdr:to>
      <xdr:col>10</xdr:col>
      <xdr:colOff>0</xdr:colOff>
      <xdr:row>16</xdr:row>
      <xdr:rowOff>76200</xdr:rowOff>
    </xdr:to>
    <xdr:sp macro="" textlink="">
      <xdr:nvSpPr>
        <xdr:cNvPr id="19" name="Line 53">
          <a:extLst>
            <a:ext uri="{FF2B5EF4-FFF2-40B4-BE49-F238E27FC236}">
              <a16:creationId xmlns="" xmlns:a16="http://schemas.microsoft.com/office/drawing/2014/main" id="{00000000-0008-0000-0300-000035100000}"/>
            </a:ext>
          </a:extLst>
        </xdr:cNvPr>
        <xdr:cNvSpPr>
          <a:spLocks noChangeShapeType="1"/>
        </xdr:cNvSpPr>
      </xdr:nvSpPr>
      <xdr:spPr bwMode="auto">
        <a:xfrm flipV="1">
          <a:off x="5461000" y="2743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12700</xdr:colOff>
      <xdr:row>19</xdr:row>
      <xdr:rowOff>152400</xdr:rowOff>
    </xdr:to>
    <xdr:sp macro="" textlink="">
      <xdr:nvSpPr>
        <xdr:cNvPr id="20" name="Triangle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 rot="16200000">
          <a:off x="7315200" y="3619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19</xdr:row>
      <xdr:rowOff>76200</xdr:rowOff>
    </xdr:from>
    <xdr:to>
      <xdr:col>12</xdr:col>
      <xdr:colOff>0</xdr:colOff>
      <xdr:row>19</xdr:row>
      <xdr:rowOff>76200</xdr:rowOff>
    </xdr:to>
    <xdr:sp macro="" textlink="">
      <xdr:nvSpPr>
        <xdr:cNvPr id="21" name="Line 54">
          <a:extLst>
            <a:ext uri="{FF2B5EF4-FFF2-40B4-BE49-F238E27FC236}">
              <a16:creationId xmlns="" xmlns:a16="http://schemas.microsoft.com/office/drawing/2014/main" id="{00000000-0008-0000-0300-000036100000}"/>
            </a:ext>
          </a:extLst>
        </xdr:cNvPr>
        <xdr:cNvSpPr>
          <a:spLocks noChangeShapeType="1"/>
        </xdr:cNvSpPr>
      </xdr:nvSpPr>
      <xdr:spPr bwMode="auto">
        <a:xfrm>
          <a:off x="5664200" y="3695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16</xdr:row>
      <xdr:rowOff>76200</xdr:rowOff>
    </xdr:from>
    <xdr:to>
      <xdr:col>10</xdr:col>
      <xdr:colOff>0</xdr:colOff>
      <xdr:row>19</xdr:row>
      <xdr:rowOff>76200</xdr:rowOff>
    </xdr:to>
    <xdr:sp macro="" textlink="">
      <xdr:nvSpPr>
        <xdr:cNvPr id="22" name="Line 55">
          <a:extLst>
            <a:ext uri="{FF2B5EF4-FFF2-40B4-BE49-F238E27FC236}">
              <a16:creationId xmlns="" xmlns:a16="http://schemas.microsoft.com/office/drawing/2014/main" id="{00000000-0008-0000-0300-000037100000}"/>
            </a:ext>
          </a:extLst>
        </xdr:cNvPr>
        <xdr:cNvSpPr>
          <a:spLocks noChangeShapeType="1"/>
        </xdr:cNvSpPr>
      </xdr:nvSpPr>
      <xdr:spPr bwMode="auto">
        <a:xfrm>
          <a:off x="5461000" y="3124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12700</xdr:colOff>
      <xdr:row>24</xdr:row>
      <xdr:rowOff>152400</xdr:rowOff>
    </xdr:to>
    <xdr:sp macro="" textlink="">
      <xdr:nvSpPr>
        <xdr:cNvPr id="23" name="Triangl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/>
      </xdr:nvSpPr>
      <xdr:spPr>
        <a:xfrm rot="16200000">
          <a:off x="7315200" y="4572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24</xdr:row>
      <xdr:rowOff>76200</xdr:rowOff>
    </xdr:from>
    <xdr:to>
      <xdr:col>12</xdr:col>
      <xdr:colOff>0</xdr:colOff>
      <xdr:row>24</xdr:row>
      <xdr:rowOff>76200</xdr:rowOff>
    </xdr:to>
    <xdr:sp macro="" textlink="">
      <xdr:nvSpPr>
        <xdr:cNvPr id="24" name="Line 56">
          <a:extLst>
            <a:ext uri="{FF2B5EF4-FFF2-40B4-BE49-F238E27FC236}">
              <a16:creationId xmlns="" xmlns:a16="http://schemas.microsoft.com/office/drawing/2014/main" id="{00000000-0008-0000-0300-000038100000}"/>
            </a:ext>
          </a:extLst>
        </xdr:cNvPr>
        <xdr:cNvSpPr>
          <a:spLocks noChangeShapeType="1"/>
        </xdr:cNvSpPr>
      </xdr:nvSpPr>
      <xdr:spPr bwMode="auto">
        <a:xfrm>
          <a:off x="5664200" y="4648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24</xdr:row>
      <xdr:rowOff>76200</xdr:rowOff>
    </xdr:from>
    <xdr:to>
      <xdr:col>10</xdr:col>
      <xdr:colOff>0</xdr:colOff>
      <xdr:row>26</xdr:row>
      <xdr:rowOff>76200</xdr:rowOff>
    </xdr:to>
    <xdr:sp macro="" textlink="">
      <xdr:nvSpPr>
        <xdr:cNvPr id="25" name="Line 57">
          <a:extLst>
            <a:ext uri="{FF2B5EF4-FFF2-40B4-BE49-F238E27FC236}">
              <a16:creationId xmlns="" xmlns:a16="http://schemas.microsoft.com/office/drawing/2014/main" id="{00000000-0008-0000-0300-000039100000}"/>
            </a:ext>
          </a:extLst>
        </xdr:cNvPr>
        <xdr:cNvSpPr>
          <a:spLocks noChangeShapeType="1"/>
        </xdr:cNvSpPr>
      </xdr:nvSpPr>
      <xdr:spPr bwMode="auto">
        <a:xfrm flipV="1">
          <a:off x="5461000" y="4648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13</xdr:col>
      <xdr:colOff>12700</xdr:colOff>
      <xdr:row>29</xdr:row>
      <xdr:rowOff>152400</xdr:rowOff>
    </xdr:to>
    <xdr:sp macro="" textlink="">
      <xdr:nvSpPr>
        <xdr:cNvPr id="26" name="Triangl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/>
      </xdr:nvSpPr>
      <xdr:spPr>
        <a:xfrm rot="16200000">
          <a:off x="7315200" y="5524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29</xdr:row>
      <xdr:rowOff>76200</xdr:rowOff>
    </xdr:from>
    <xdr:to>
      <xdr:col>12</xdr:col>
      <xdr:colOff>0</xdr:colOff>
      <xdr:row>29</xdr:row>
      <xdr:rowOff>76200</xdr:rowOff>
    </xdr:to>
    <xdr:sp macro="" textlink="">
      <xdr:nvSpPr>
        <xdr:cNvPr id="27" name="Line 58">
          <a:extLst>
            <a:ext uri="{FF2B5EF4-FFF2-40B4-BE49-F238E27FC236}">
              <a16:creationId xmlns="" xmlns:a16="http://schemas.microsoft.com/office/drawing/2014/main" id="{00000000-0008-0000-0300-00003A100000}"/>
            </a:ext>
          </a:extLst>
        </xdr:cNvPr>
        <xdr:cNvSpPr>
          <a:spLocks noChangeShapeType="1"/>
        </xdr:cNvSpPr>
      </xdr:nvSpPr>
      <xdr:spPr bwMode="auto">
        <a:xfrm>
          <a:off x="5664200" y="5600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12700</xdr:colOff>
      <xdr:row>26</xdr:row>
      <xdr:rowOff>76200</xdr:rowOff>
    </xdr:from>
    <xdr:to>
      <xdr:col>10</xdr:col>
      <xdr:colOff>0</xdr:colOff>
      <xdr:row>29</xdr:row>
      <xdr:rowOff>76200</xdr:rowOff>
    </xdr:to>
    <xdr:sp macro="" textlink="">
      <xdr:nvSpPr>
        <xdr:cNvPr id="28" name="Line 59">
          <a:extLst>
            <a:ext uri="{FF2B5EF4-FFF2-40B4-BE49-F238E27FC236}">
              <a16:creationId xmlns="" xmlns:a16="http://schemas.microsoft.com/office/drawing/2014/main" id="{00000000-0008-0000-0300-00003B100000}"/>
            </a:ext>
          </a:extLst>
        </xdr:cNvPr>
        <xdr:cNvSpPr>
          <a:spLocks noChangeShapeType="1"/>
        </xdr:cNvSpPr>
      </xdr:nvSpPr>
      <xdr:spPr bwMode="auto">
        <a:xfrm>
          <a:off x="5461000" y="5029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12700</xdr:colOff>
      <xdr:row>16</xdr:row>
      <xdr:rowOff>152400</xdr:rowOff>
    </xdr:to>
    <xdr:sp macro="" textlink="">
      <xdr:nvSpPr>
        <xdr:cNvPr id="29" name="Square 4095">
          <a:extLst>
            <a:ext uri="{FF2B5EF4-FFF2-40B4-BE49-F238E27FC236}">
              <a16:creationId xmlns="" xmlns:a16="http://schemas.microsoft.com/office/drawing/2014/main" id="{00000000-0008-0000-0300-000000100000}"/>
            </a:ext>
          </a:extLst>
        </xdr:cNvPr>
        <xdr:cNvSpPr/>
      </xdr:nvSpPr>
      <xdr:spPr>
        <a:xfrm>
          <a:off x="3302000" y="3048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16</xdr:row>
      <xdr:rowOff>76200</xdr:rowOff>
    </xdr:from>
    <xdr:to>
      <xdr:col>4</xdr:col>
      <xdr:colOff>0</xdr:colOff>
      <xdr:row>16</xdr:row>
      <xdr:rowOff>76200</xdr:rowOff>
    </xdr:to>
    <xdr:sp macro="" textlink="">
      <xdr:nvSpPr>
        <xdr:cNvPr id="30" name="Line 60">
          <a:extLst>
            <a:ext uri="{FF2B5EF4-FFF2-40B4-BE49-F238E27FC236}">
              <a16:creationId xmlns="" xmlns:a16="http://schemas.microsoft.com/office/drawing/2014/main" id="{00000000-0008-0000-0300-00003C100000}"/>
            </a:ext>
          </a:extLst>
        </xdr:cNvPr>
        <xdr:cNvSpPr>
          <a:spLocks noChangeShapeType="1"/>
        </xdr:cNvSpPr>
      </xdr:nvSpPr>
      <xdr:spPr bwMode="auto">
        <a:xfrm>
          <a:off x="2476500" y="3124200"/>
          <a:ext cx="825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B18"/>
    </sheetView>
  </sheetViews>
  <sheetFormatPr baseColWidth="10" defaultRowHeight="15" x14ac:dyDescent="0"/>
  <cols>
    <col min="1" max="1" width="29.33203125" bestFit="1" customWidth="1"/>
    <col min="6" max="6" width="14.6640625" bestFit="1" customWidth="1"/>
  </cols>
  <sheetData>
    <row r="1" spans="1:9">
      <c r="A1" t="s">
        <v>32</v>
      </c>
    </row>
    <row r="2" spans="1:9" ht="16" thickBot="1"/>
    <row r="3" spans="1:9">
      <c r="A3" s="9" t="s">
        <v>33</v>
      </c>
      <c r="B3" s="9"/>
    </row>
    <row r="4" spans="1:9">
      <c r="A4" s="6" t="s">
        <v>34</v>
      </c>
      <c r="B4" s="6">
        <v>0.82989388895246119</v>
      </c>
    </row>
    <row r="5" spans="1:9">
      <c r="A5" s="6" t="s">
        <v>35</v>
      </c>
      <c r="B5" s="6">
        <v>0.68872386692064003</v>
      </c>
    </row>
    <row r="6" spans="1:9">
      <c r="A6" s="6" t="s">
        <v>36</v>
      </c>
      <c r="B6" s="6">
        <v>0.61090483365080006</v>
      </c>
    </row>
    <row r="7" spans="1:9">
      <c r="A7" s="6" t="s">
        <v>37</v>
      </c>
      <c r="B7" s="6">
        <v>191.65464049072025</v>
      </c>
    </row>
    <row r="8" spans="1:9" ht="16" thickBot="1">
      <c r="A8" s="7" t="s">
        <v>38</v>
      </c>
      <c r="B8" s="7">
        <v>6</v>
      </c>
    </row>
    <row r="10" spans="1:9" ht="16" thickBot="1">
      <c r="A10" t="s">
        <v>39</v>
      </c>
    </row>
    <row r="11" spans="1:9">
      <c r="A11" s="8"/>
      <c r="B11" s="8" t="s">
        <v>44</v>
      </c>
      <c r="C11" s="8" t="s">
        <v>45</v>
      </c>
      <c r="D11" s="8" t="s">
        <v>46</v>
      </c>
      <c r="E11" s="8" t="s">
        <v>47</v>
      </c>
      <c r="F11" s="8" t="s">
        <v>48</v>
      </c>
    </row>
    <row r="12" spans="1:9">
      <c r="A12" s="6" t="s">
        <v>40</v>
      </c>
      <c r="B12" s="6">
        <v>1</v>
      </c>
      <c r="C12" s="6">
        <v>325085.7855229089</v>
      </c>
      <c r="D12" s="6">
        <v>325085.7855229089</v>
      </c>
      <c r="E12" s="6">
        <v>8.8503266872060458</v>
      </c>
      <c r="F12" s="6">
        <v>4.0943030737881823E-2</v>
      </c>
    </row>
    <row r="13" spans="1:9">
      <c r="A13" s="6" t="s">
        <v>41</v>
      </c>
      <c r="B13" s="6">
        <v>4</v>
      </c>
      <c r="C13" s="6">
        <v>146926.00488650889</v>
      </c>
      <c r="D13" s="6">
        <v>36731.501221627223</v>
      </c>
      <c r="E13" s="6"/>
      <c r="F13" s="6"/>
    </row>
    <row r="14" spans="1:9" ht="16" thickBot="1">
      <c r="A14" s="7" t="s">
        <v>42</v>
      </c>
      <c r="B14" s="7">
        <v>5</v>
      </c>
      <c r="C14" s="7">
        <v>472011.79040941782</v>
      </c>
      <c r="D14" s="7"/>
      <c r="E14" s="7"/>
      <c r="F14" s="7"/>
    </row>
    <row r="15" spans="1:9" ht="16" thickBot="1"/>
    <row r="16" spans="1:9">
      <c r="A16" s="8"/>
      <c r="B16" s="8" t="s">
        <v>49</v>
      </c>
      <c r="C16" s="8" t="s">
        <v>37</v>
      </c>
      <c r="D16" s="8" t="s">
        <v>50</v>
      </c>
      <c r="E16" s="8" t="s">
        <v>51</v>
      </c>
      <c r="F16" s="8" t="s">
        <v>52</v>
      </c>
      <c r="G16" s="8" t="s">
        <v>53</v>
      </c>
      <c r="H16" s="8" t="s">
        <v>54</v>
      </c>
      <c r="I16" s="8" t="s">
        <v>55</v>
      </c>
    </row>
    <row r="17" spans="1:9">
      <c r="A17" s="6" t="s">
        <v>43</v>
      </c>
      <c r="B17" s="6">
        <v>3286.3007874142568</v>
      </c>
      <c r="C17" s="6">
        <v>178.42076035431037</v>
      </c>
      <c r="D17" s="6">
        <v>18.418825146178481</v>
      </c>
      <c r="E17" s="6">
        <v>5.112308722131906E-5</v>
      </c>
      <c r="F17" s="6">
        <v>2790.9253406628632</v>
      </c>
      <c r="G17" s="6">
        <v>3781.6762341656504</v>
      </c>
      <c r="H17" s="6">
        <v>2790.9253406628632</v>
      </c>
      <c r="I17" s="6">
        <v>3781.6762341656504</v>
      </c>
    </row>
    <row r="18" spans="1:9" ht="16" thickBot="1">
      <c r="A18" s="7" t="s">
        <v>17</v>
      </c>
      <c r="B18" s="7">
        <v>136.29501311973627</v>
      </c>
      <c r="C18" s="7">
        <v>45.814221885241345</v>
      </c>
      <c r="D18" s="7">
        <v>2.9749498629735003</v>
      </c>
      <c r="E18" s="7">
        <v>4.094303073788181E-2</v>
      </c>
      <c r="F18" s="7">
        <v>9.0943410180123152</v>
      </c>
      <c r="G18" s="7">
        <v>263.49568522146023</v>
      </c>
      <c r="H18" s="7">
        <v>9.0943410180123152</v>
      </c>
      <c r="I18" s="7">
        <v>263.49568522146023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125" zoomScaleNormal="125" zoomScalePageLayoutView="125" workbookViewId="0">
      <selection activeCell="R20" sqref="R20"/>
    </sheetView>
  </sheetViews>
  <sheetFormatPr baseColWidth="10" defaultRowHeight="15" x14ac:dyDescent="0"/>
  <cols>
    <col min="1" max="1" width="2.6640625" customWidth="1"/>
    <col min="5" max="5" width="3.33203125" customWidth="1"/>
    <col min="7" max="7" width="14" customWidth="1"/>
    <col min="10" max="10" width="14.1640625" bestFit="1" customWidth="1"/>
    <col min="11" max="11" width="13.1640625" bestFit="1" customWidth="1"/>
    <col min="12" max="12" width="17" customWidth="1"/>
    <col min="16" max="16" width="6.6640625" customWidth="1"/>
    <col min="17" max="17" width="7" customWidth="1"/>
  </cols>
  <sheetData>
    <row r="1" spans="1:18">
      <c r="B1" s="1"/>
      <c r="C1" s="1"/>
      <c r="D1" s="1"/>
      <c r="E1" s="1"/>
      <c r="F1" s="46" t="s">
        <v>26</v>
      </c>
      <c r="G1" s="46"/>
      <c r="H1" s="46"/>
      <c r="I1" s="46"/>
      <c r="J1" s="46"/>
      <c r="K1" s="46"/>
      <c r="L1" s="46"/>
      <c r="M1" s="46"/>
      <c r="N1" s="46"/>
      <c r="O1" s="1"/>
    </row>
    <row r="2" spans="1:18">
      <c r="B2" s="1"/>
      <c r="C2" s="1" t="s">
        <v>22</v>
      </c>
      <c r="D2" s="1">
        <v>0.6</v>
      </c>
      <c r="E2" s="1"/>
      <c r="F2" s="11" t="s">
        <v>15</v>
      </c>
      <c r="G2" s="11" t="s">
        <v>16</v>
      </c>
      <c r="H2" s="11" t="s">
        <v>17</v>
      </c>
      <c r="I2" s="11" t="s">
        <v>0</v>
      </c>
      <c r="J2" s="11" t="s">
        <v>18</v>
      </c>
      <c r="K2" s="11" t="s">
        <v>19</v>
      </c>
      <c r="L2" s="11" t="s">
        <v>20</v>
      </c>
      <c r="M2" s="11" t="s">
        <v>21</v>
      </c>
      <c r="N2" s="11" t="s">
        <v>25</v>
      </c>
      <c r="O2" s="1"/>
    </row>
    <row r="3" spans="1:18">
      <c r="B3" s="1"/>
      <c r="C3" s="1" t="s">
        <v>23</v>
      </c>
      <c r="D3" s="1">
        <v>0.3</v>
      </c>
      <c r="E3" s="1"/>
      <c r="F3" s="1"/>
      <c r="G3" s="1">
        <v>1</v>
      </c>
      <c r="H3" s="1">
        <v>-2</v>
      </c>
      <c r="I3" s="1"/>
      <c r="J3" s="1"/>
      <c r="K3" s="1"/>
      <c r="L3" s="1">
        <v>1</v>
      </c>
      <c r="M3" s="1"/>
      <c r="N3" s="1"/>
      <c r="O3" s="1"/>
    </row>
    <row r="4" spans="1:18">
      <c r="A4" s="1"/>
      <c r="B4" s="1"/>
      <c r="C4" s="1" t="s">
        <v>24</v>
      </c>
      <c r="D4" s="1">
        <v>0.4</v>
      </c>
      <c r="E4" s="1"/>
      <c r="F4" s="1"/>
      <c r="G4" s="1">
        <v>2</v>
      </c>
      <c r="H4" s="1">
        <v>-1</v>
      </c>
      <c r="I4" s="1"/>
      <c r="J4" s="1"/>
      <c r="K4" s="1"/>
      <c r="L4" s="1">
        <v>1</v>
      </c>
      <c r="M4" s="1"/>
      <c r="N4" s="1"/>
      <c r="O4" s="1"/>
    </row>
    <row r="5" spans="1:18">
      <c r="A5" s="1"/>
      <c r="B5" s="2"/>
      <c r="C5" s="45" t="s">
        <v>13</v>
      </c>
      <c r="D5" s="45"/>
      <c r="E5" s="1"/>
      <c r="F5" s="1"/>
      <c r="G5" s="1">
        <v>3</v>
      </c>
      <c r="H5" s="1">
        <v>0</v>
      </c>
      <c r="I5" s="1"/>
      <c r="J5" s="1"/>
      <c r="K5" s="1"/>
      <c r="L5" s="1">
        <v>1</v>
      </c>
      <c r="M5" s="1"/>
      <c r="N5" s="1"/>
      <c r="O5" s="1"/>
    </row>
    <row r="6" spans="1:18">
      <c r="A6" s="1"/>
      <c r="B6" s="2" t="s">
        <v>0</v>
      </c>
      <c r="C6" s="2">
        <v>2016</v>
      </c>
      <c r="D6" s="2">
        <v>2017</v>
      </c>
      <c r="E6" s="1"/>
      <c r="F6" s="1">
        <v>2016</v>
      </c>
      <c r="G6" s="1">
        <v>1</v>
      </c>
      <c r="H6" s="1">
        <v>1</v>
      </c>
      <c r="I6" s="1">
        <f>SUM(C7:C10)</f>
        <v>2511</v>
      </c>
      <c r="J6" s="4">
        <v>2511</v>
      </c>
      <c r="K6" s="4">
        <v>0</v>
      </c>
      <c r="L6" s="4">
        <v>1</v>
      </c>
      <c r="M6" s="5" t="s">
        <v>14</v>
      </c>
      <c r="N6" s="1"/>
      <c r="O6" s="1"/>
    </row>
    <row r="7" spans="1:18">
      <c r="A7" s="1"/>
      <c r="B7" s="2" t="s">
        <v>1</v>
      </c>
      <c r="C7" s="2">
        <v>627</v>
      </c>
      <c r="D7" s="2">
        <v>743</v>
      </c>
      <c r="E7" s="1"/>
      <c r="F7" s="1"/>
      <c r="G7" s="1">
        <v>2</v>
      </c>
      <c r="H7" s="1">
        <v>2</v>
      </c>
      <c r="I7" s="1">
        <f>SUM(C11:C14)</f>
        <v>4611</v>
      </c>
      <c r="J7" s="4">
        <f>($D$2*(I7/L4))+((1-$D$2)*(J6+K6))</f>
        <v>3771</v>
      </c>
      <c r="K7" s="4">
        <f>($D$3*(J7-J6))+((1-$D$3)*K6)</f>
        <v>378</v>
      </c>
      <c r="L7" s="4">
        <f>($D$4*(I7/J7))+((1-$D$4)*L4)</f>
        <v>1.0891010342084328</v>
      </c>
      <c r="M7" s="3">
        <f>(J6+(1*K6))*L4</f>
        <v>2511</v>
      </c>
      <c r="N7" s="3">
        <f>ABS(I7-M7)</f>
        <v>2100</v>
      </c>
      <c r="O7" s="1"/>
    </row>
    <row r="8" spans="1:18">
      <c r="A8" s="1"/>
      <c r="B8" s="2" t="s">
        <v>12</v>
      </c>
      <c r="C8" s="2">
        <v>611</v>
      </c>
      <c r="D8" s="2">
        <v>774</v>
      </c>
      <c r="E8" s="1"/>
      <c r="F8" s="1"/>
      <c r="G8" s="1">
        <v>3</v>
      </c>
      <c r="H8" s="1">
        <v>3</v>
      </c>
      <c r="I8" s="1">
        <f>SUM(C15:C18)</f>
        <v>3429</v>
      </c>
      <c r="J8" s="4">
        <f t="shared" ref="J8:J11" si="0">($D$2*(I8/L5))+((1-$D$2)*(J7+K7))</f>
        <v>3717</v>
      </c>
      <c r="K8" s="4">
        <f t="shared" ref="K8:K11" si="1">($D$3*(J8-J7))+((1-$D$3)*K7)</f>
        <v>248.39999999999998</v>
      </c>
      <c r="L8" s="4">
        <f t="shared" ref="L8:L11" si="2">($D$4*(I8/J8))+((1-$D$4)*L4)</f>
        <v>0.96900726392251813</v>
      </c>
      <c r="M8" s="3">
        <f t="shared" ref="M8:M11" si="3">(J7+(1*K7))*L5</f>
        <v>4149</v>
      </c>
      <c r="N8" s="3">
        <f t="shared" ref="N8:N11" si="4">ABS(I8-M8)</f>
        <v>720</v>
      </c>
      <c r="O8" s="1"/>
    </row>
    <row r="9" spans="1:18">
      <c r="A9" s="1"/>
      <c r="B9" s="2" t="s">
        <v>2</v>
      </c>
      <c r="C9" s="2">
        <v>631</v>
      </c>
      <c r="D9" s="2">
        <v>793</v>
      </c>
      <c r="E9" s="1"/>
      <c r="F9" s="1">
        <v>2017</v>
      </c>
      <c r="G9" s="1">
        <v>1</v>
      </c>
      <c r="H9" s="1">
        <v>4</v>
      </c>
      <c r="I9" s="1">
        <f>SUM(D7:D10)</f>
        <v>3095</v>
      </c>
      <c r="J9" s="4">
        <f t="shared" si="0"/>
        <v>3443.16</v>
      </c>
      <c r="K9" s="4">
        <f t="shared" si="1"/>
        <v>91.727999999999923</v>
      </c>
      <c r="L9" s="4">
        <f t="shared" si="2"/>
        <v>0.95955343347390187</v>
      </c>
      <c r="M9" s="3">
        <f t="shared" si="3"/>
        <v>3965.4</v>
      </c>
      <c r="N9" s="3">
        <f t="shared" si="4"/>
        <v>870.40000000000009</v>
      </c>
      <c r="O9" s="1"/>
      <c r="P9" s="57" t="s">
        <v>127</v>
      </c>
      <c r="Q9" s="57"/>
    </row>
    <row r="10" spans="1:18">
      <c r="A10" s="1"/>
      <c r="B10" s="2" t="s">
        <v>3</v>
      </c>
      <c r="C10" s="2">
        <v>642</v>
      </c>
      <c r="D10" s="2">
        <v>785</v>
      </c>
      <c r="E10" s="1"/>
      <c r="F10" s="1"/>
      <c r="G10" s="1">
        <v>2</v>
      </c>
      <c r="H10" s="1">
        <v>5</v>
      </c>
      <c r="I10" s="1">
        <f>SUM(D11:D14)</f>
        <v>5069</v>
      </c>
      <c r="J10" s="4">
        <f t="shared" si="0"/>
        <v>4206.5335783783776</v>
      </c>
      <c r="K10" s="4">
        <f t="shared" si="1"/>
        <v>293.22167351351322</v>
      </c>
      <c r="L10" s="4">
        <f t="shared" si="2"/>
        <v>1.0820120800703656</v>
      </c>
      <c r="M10" s="3">
        <f t="shared" si="3"/>
        <v>3849.8501766109789</v>
      </c>
      <c r="N10" s="3">
        <f t="shared" si="4"/>
        <v>1219.1498233890211</v>
      </c>
      <c r="O10" s="1"/>
      <c r="P10" s="57"/>
      <c r="Q10" s="57"/>
    </row>
    <row r="11" spans="1:18">
      <c r="A11" s="1"/>
      <c r="B11" s="2" t="s">
        <v>4</v>
      </c>
      <c r="C11" s="2">
        <v>1139</v>
      </c>
      <c r="D11" s="2">
        <v>1263</v>
      </c>
      <c r="E11" s="1"/>
      <c r="F11" s="1"/>
      <c r="G11" s="1">
        <v>3</v>
      </c>
      <c r="H11" s="1">
        <v>6</v>
      </c>
      <c r="I11" s="1">
        <f>SUM(D15:D18)</f>
        <v>3865</v>
      </c>
      <c r="J11" s="4">
        <f t="shared" si="0"/>
        <v>4193.0730152994847</v>
      </c>
      <c r="K11" s="4">
        <f t="shared" si="1"/>
        <v>201.21700253579138</v>
      </c>
      <c r="L11" s="4">
        <f t="shared" si="2"/>
        <v>1.0221639544186096</v>
      </c>
      <c r="M11" s="3">
        <f t="shared" si="3"/>
        <v>4360.2955249567431</v>
      </c>
      <c r="N11" s="3">
        <f t="shared" si="4"/>
        <v>495.29552495674307</v>
      </c>
      <c r="O11" s="1"/>
      <c r="P11" s="56"/>
      <c r="Q11" s="56" t="s">
        <v>42</v>
      </c>
      <c r="R11" s="56"/>
    </row>
    <row r="12" spans="1:18">
      <c r="A12" s="1"/>
      <c r="B12" s="2" t="s">
        <v>5</v>
      </c>
      <c r="C12" s="2">
        <v>1157</v>
      </c>
      <c r="D12" s="2">
        <v>1247</v>
      </c>
      <c r="E12" s="1"/>
      <c r="F12" s="1">
        <v>2018</v>
      </c>
      <c r="G12" s="1">
        <v>1</v>
      </c>
      <c r="H12" s="1">
        <v>7</v>
      </c>
      <c r="I12" s="1"/>
      <c r="J12" s="1"/>
      <c r="K12" s="1"/>
      <c r="L12" s="1"/>
      <c r="M12" s="54">
        <f>(J9+(3*K9))*L9</f>
        <v>3567.9497520370819</v>
      </c>
      <c r="N12" s="55"/>
      <c r="O12" s="1"/>
      <c r="P12" s="56" t="s">
        <v>122</v>
      </c>
      <c r="Q12" s="56"/>
      <c r="R12" s="56"/>
    </row>
    <row r="13" spans="1:18">
      <c r="A13" s="1"/>
      <c r="B13" s="2" t="s">
        <v>6</v>
      </c>
      <c r="C13" s="2">
        <v>1141</v>
      </c>
      <c r="D13" s="2">
        <v>1280</v>
      </c>
      <c r="E13" s="1"/>
      <c r="F13" s="1"/>
      <c r="G13" s="1">
        <v>2</v>
      </c>
      <c r="H13" s="1">
        <v>8</v>
      </c>
      <c r="I13" s="1"/>
      <c r="J13" s="1"/>
      <c r="K13" s="1"/>
      <c r="L13" s="1"/>
      <c r="M13" s="54">
        <f t="shared" ref="M13:M14" si="5">(J10+(3*K10))*L10</f>
        <v>5503.3283256672366</v>
      </c>
      <c r="N13" s="55"/>
      <c r="O13" s="1"/>
      <c r="P13" s="56" t="s">
        <v>122</v>
      </c>
      <c r="Q13" s="56"/>
      <c r="R13" s="56"/>
    </row>
    <row r="14" spans="1:18">
      <c r="A14" s="1"/>
      <c r="B14" s="2" t="s">
        <v>7</v>
      </c>
      <c r="C14" s="2">
        <v>1174</v>
      </c>
      <c r="D14" s="2">
        <v>1279</v>
      </c>
      <c r="E14" s="1"/>
      <c r="F14" s="1"/>
      <c r="G14" s="1">
        <v>3</v>
      </c>
      <c r="H14" s="1">
        <v>9</v>
      </c>
      <c r="I14" s="1"/>
      <c r="J14" s="1"/>
      <c r="K14" s="1"/>
      <c r="L14" s="1"/>
      <c r="M14" s="54">
        <f t="shared" si="5"/>
        <v>4903.0383955092166</v>
      </c>
      <c r="N14" s="55"/>
      <c r="O14" s="1"/>
      <c r="P14" s="56" t="s">
        <v>122</v>
      </c>
      <c r="Q14" s="56"/>
      <c r="R14" s="56"/>
    </row>
    <row r="15" spans="1:18">
      <c r="A15" s="1"/>
      <c r="B15" s="2" t="s">
        <v>8</v>
      </c>
      <c r="C15" s="2">
        <v>896</v>
      </c>
      <c r="D15" s="2">
        <v>921</v>
      </c>
      <c r="E15" s="1"/>
      <c r="F15" s="1"/>
      <c r="G15" s="1"/>
      <c r="H15" s="1"/>
      <c r="I15" s="1"/>
      <c r="J15" s="1"/>
      <c r="K15" s="1"/>
      <c r="L15" s="1"/>
      <c r="M15" s="55"/>
      <c r="N15" s="54">
        <f>AVERAGE(N7:N11)</f>
        <v>1080.9690696691528</v>
      </c>
      <c r="O15" s="1"/>
      <c r="P15" s="56" t="s">
        <v>122</v>
      </c>
      <c r="Q15" s="56" t="s">
        <v>123</v>
      </c>
      <c r="R15" s="56"/>
    </row>
    <row r="16" spans="1:18">
      <c r="A16" s="1"/>
      <c r="B16" s="2" t="s">
        <v>9</v>
      </c>
      <c r="C16" s="2">
        <v>807</v>
      </c>
      <c r="D16" s="2">
        <v>967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6"/>
      <c r="Q16" s="56"/>
      <c r="R16" s="56"/>
    </row>
    <row r="17" spans="1:18">
      <c r="A17" s="1"/>
      <c r="B17" s="2" t="s">
        <v>10</v>
      </c>
      <c r="C17" s="2">
        <v>834</v>
      </c>
      <c r="D17" s="2">
        <v>978</v>
      </c>
      <c r="E17" s="1"/>
      <c r="F17" s="46" t="s">
        <v>57</v>
      </c>
      <c r="G17" s="46"/>
      <c r="H17" s="46"/>
      <c r="I17" s="46"/>
      <c r="J17" s="46"/>
      <c r="K17" s="46"/>
      <c r="L17" s="46"/>
      <c r="M17" s="46"/>
      <c r="N17" s="46"/>
      <c r="O17" s="46"/>
      <c r="P17" s="56"/>
      <c r="Q17" s="56"/>
      <c r="R17" s="56"/>
    </row>
    <row r="18" spans="1:18" ht="30.75" customHeight="1">
      <c r="A18" s="1"/>
      <c r="B18" s="2" t="s">
        <v>11</v>
      </c>
      <c r="C18" s="2">
        <v>892</v>
      </c>
      <c r="D18" s="2">
        <v>999</v>
      </c>
      <c r="E18" s="1"/>
      <c r="F18" s="11" t="s">
        <v>15</v>
      </c>
      <c r="G18" s="11" t="s">
        <v>16</v>
      </c>
      <c r="H18" s="11" t="s">
        <v>17</v>
      </c>
      <c r="I18" s="11" t="s">
        <v>0</v>
      </c>
      <c r="J18" s="11" t="s">
        <v>27</v>
      </c>
      <c r="K18" s="11" t="s">
        <v>29</v>
      </c>
      <c r="L18" s="12" t="s">
        <v>30</v>
      </c>
      <c r="M18" s="12" t="s">
        <v>31</v>
      </c>
      <c r="N18" s="12" t="s">
        <v>56</v>
      </c>
      <c r="O18" s="11" t="s">
        <v>25</v>
      </c>
      <c r="P18" s="56"/>
      <c r="Q18" s="56"/>
      <c r="R18" s="56"/>
    </row>
    <row r="19" spans="1:18">
      <c r="A19" s="1"/>
      <c r="B19" s="1"/>
      <c r="C19" s="1"/>
      <c r="D19" s="1"/>
      <c r="E19" s="1"/>
      <c r="F19" s="1">
        <v>2016</v>
      </c>
      <c r="G19" s="1">
        <v>1</v>
      </c>
      <c r="H19" s="1">
        <v>1</v>
      </c>
      <c r="I19" s="1">
        <f>I6</f>
        <v>2511</v>
      </c>
      <c r="J19" s="1">
        <f>(I19+I22)/2</f>
        <v>2803</v>
      </c>
      <c r="K19" s="4">
        <f>J19/$H$29</f>
        <v>0.74481842338352522</v>
      </c>
      <c r="L19" s="3">
        <f>I19/K19</f>
        <v>3371.2914734213346</v>
      </c>
      <c r="M19" s="3">
        <f t="shared" ref="M19:M27" si="6">$H$31+($H$32*H19)</f>
        <v>3422.595800533993</v>
      </c>
      <c r="N19" s="3">
        <f>M19*K19</f>
        <v>2549.2124080328031</v>
      </c>
      <c r="O19" s="1"/>
      <c r="P19" s="56"/>
      <c r="Q19" s="56"/>
      <c r="R19" s="56"/>
    </row>
    <row r="20" spans="1:18">
      <c r="A20" s="1"/>
      <c r="B20" s="1"/>
      <c r="C20" s="1"/>
      <c r="D20" s="1"/>
      <c r="E20" s="1"/>
      <c r="F20" s="1"/>
      <c r="G20" s="1">
        <v>2</v>
      </c>
      <c r="H20" s="1">
        <v>2</v>
      </c>
      <c r="I20" s="1">
        <f t="shared" ref="I20:I24" si="7">I7</f>
        <v>4611</v>
      </c>
      <c r="J20" s="1">
        <f t="shared" ref="J20:J21" si="8">(I20+I23)/2</f>
        <v>4840</v>
      </c>
      <c r="K20" s="4">
        <f>J20/$H$29</f>
        <v>1.2860938883968114</v>
      </c>
      <c r="L20" s="3">
        <f t="shared" ref="L20:L24" si="9">I20/K20</f>
        <v>3585.2747933884298</v>
      </c>
      <c r="M20" s="3">
        <f t="shared" si="6"/>
        <v>3558.8908136537293</v>
      </c>
      <c r="N20" s="3">
        <f t="shared" ref="N20:N27" si="10">M20*K20</f>
        <v>4577.067724911617</v>
      </c>
      <c r="O20" s="3">
        <f>ABS(I20-N20)</f>
        <v>33.932275088382994</v>
      </c>
      <c r="P20" s="56"/>
      <c r="Q20" s="56"/>
      <c r="R20" s="56"/>
    </row>
    <row r="21" spans="1:18">
      <c r="A21" s="1"/>
      <c r="B21" s="1"/>
      <c r="C21" s="1"/>
      <c r="D21" s="1"/>
      <c r="E21" s="1"/>
      <c r="F21" s="1"/>
      <c r="G21" s="1">
        <v>3</v>
      </c>
      <c r="H21" s="1">
        <v>3</v>
      </c>
      <c r="I21" s="1">
        <f t="shared" si="7"/>
        <v>3429</v>
      </c>
      <c r="J21" s="1">
        <f t="shared" si="8"/>
        <v>3647</v>
      </c>
      <c r="K21" s="4">
        <f>J21/$H$29</f>
        <v>0.9690876882196634</v>
      </c>
      <c r="L21" s="3">
        <f t="shared" si="9"/>
        <v>3538.3794899917743</v>
      </c>
      <c r="M21" s="3">
        <f t="shared" si="6"/>
        <v>3695.1858267734656</v>
      </c>
      <c r="N21" s="3">
        <f t="shared" si="10"/>
        <v>3580.9590904099632</v>
      </c>
      <c r="O21" s="3">
        <f t="shared" ref="O21:O24" si="11">ABS(I21-N21)</f>
        <v>151.95909040996321</v>
      </c>
      <c r="P21" s="56"/>
      <c r="Q21" s="56"/>
      <c r="R21" s="56"/>
    </row>
    <row r="22" spans="1:18">
      <c r="A22" s="1"/>
      <c r="B22" s="1"/>
      <c r="C22" s="1"/>
      <c r="D22" s="1"/>
      <c r="E22" s="1"/>
      <c r="F22" s="1">
        <v>2017</v>
      </c>
      <c r="G22" s="1">
        <v>1</v>
      </c>
      <c r="H22" s="1">
        <v>4</v>
      </c>
      <c r="I22" s="1">
        <f t="shared" si="7"/>
        <v>3095</v>
      </c>
      <c r="J22" s="1"/>
      <c r="K22" s="4">
        <v>0.74481842338352522</v>
      </c>
      <c r="L22" s="3">
        <f t="shared" si="9"/>
        <v>4155.3751932453324</v>
      </c>
      <c r="M22" s="3">
        <f t="shared" si="6"/>
        <v>3831.4808398932018</v>
      </c>
      <c r="N22" s="3">
        <f t="shared" si="10"/>
        <v>2853.7575183934396</v>
      </c>
      <c r="O22" s="3">
        <f t="shared" si="11"/>
        <v>241.24248160656043</v>
      </c>
      <c r="P22" s="56"/>
      <c r="Q22" s="56"/>
      <c r="R22" s="56"/>
    </row>
    <row r="23" spans="1:18">
      <c r="A23" s="1"/>
      <c r="B23" s="1"/>
      <c r="C23" s="1"/>
      <c r="D23" s="1"/>
      <c r="E23" s="1"/>
      <c r="F23" s="1"/>
      <c r="G23" s="1">
        <v>2</v>
      </c>
      <c r="H23" s="1">
        <v>5</v>
      </c>
      <c r="I23" s="1">
        <f t="shared" si="7"/>
        <v>5069</v>
      </c>
      <c r="J23" s="1"/>
      <c r="K23" s="4">
        <v>1.2860938883968114</v>
      </c>
      <c r="L23" s="3">
        <f t="shared" si="9"/>
        <v>3941.3918732782367</v>
      </c>
      <c r="M23" s="3">
        <f t="shared" si="6"/>
        <v>3967.7758530129381</v>
      </c>
      <c r="N23" s="3">
        <f t="shared" si="10"/>
        <v>5102.9322750883848</v>
      </c>
      <c r="O23" s="3">
        <f t="shared" si="11"/>
        <v>33.932275088384813</v>
      </c>
      <c r="P23" s="56"/>
      <c r="Q23" s="56"/>
      <c r="R23" s="56"/>
    </row>
    <row r="24" spans="1:18">
      <c r="A24" s="1"/>
      <c r="B24" s="1"/>
      <c r="C24" s="1"/>
      <c r="D24" s="1"/>
      <c r="E24" s="1"/>
      <c r="F24" s="1"/>
      <c r="G24" s="1">
        <v>3</v>
      </c>
      <c r="H24" s="1">
        <v>6</v>
      </c>
      <c r="I24" s="1">
        <f t="shared" si="7"/>
        <v>3865</v>
      </c>
      <c r="J24" s="1"/>
      <c r="K24" s="4">
        <v>0.9690876882196634</v>
      </c>
      <c r="L24" s="3">
        <f t="shared" si="9"/>
        <v>3988.2871766748926</v>
      </c>
      <c r="M24" s="3">
        <f t="shared" si="6"/>
        <v>4104.0708661326744</v>
      </c>
      <c r="N24" s="3">
        <f t="shared" si="10"/>
        <v>3977.2045479501849</v>
      </c>
      <c r="O24" s="3">
        <f t="shared" si="11"/>
        <v>112.20454795018486</v>
      </c>
      <c r="P24" s="56"/>
      <c r="Q24" s="56"/>
      <c r="R24" s="56"/>
    </row>
    <row r="25" spans="1:18">
      <c r="A25" s="1"/>
      <c r="B25" s="1"/>
      <c r="C25" s="1"/>
      <c r="D25" s="1"/>
      <c r="E25" s="1"/>
      <c r="F25" s="1">
        <v>2018</v>
      </c>
      <c r="G25" s="1">
        <v>1</v>
      </c>
      <c r="H25" s="1">
        <v>7</v>
      </c>
      <c r="I25" s="1"/>
      <c r="J25" s="1"/>
      <c r="K25" s="4">
        <v>0.74481842338352522</v>
      </c>
      <c r="L25" s="1"/>
      <c r="M25" s="54">
        <f t="shared" si="6"/>
        <v>4240.3658792524111</v>
      </c>
      <c r="N25" s="54">
        <f t="shared" si="10"/>
        <v>3158.3026287540765</v>
      </c>
      <c r="O25" s="55"/>
      <c r="P25" s="56" t="s">
        <v>122</v>
      </c>
      <c r="Q25" s="56"/>
      <c r="R25" s="56"/>
    </row>
    <row r="26" spans="1:18">
      <c r="A26" s="1"/>
      <c r="B26" s="1"/>
      <c r="C26" s="1"/>
      <c r="D26" s="1"/>
      <c r="E26" s="1"/>
      <c r="F26" s="1"/>
      <c r="G26" s="1">
        <v>2</v>
      </c>
      <c r="H26" s="1">
        <v>8</v>
      </c>
      <c r="I26" s="1"/>
      <c r="J26" s="1"/>
      <c r="K26" s="4">
        <v>1.2860938883968114</v>
      </c>
      <c r="L26" s="1"/>
      <c r="M26" s="54">
        <f t="shared" si="6"/>
        <v>4376.6608923721469</v>
      </c>
      <c r="N26" s="54">
        <f t="shared" si="10"/>
        <v>5628.7968252651526</v>
      </c>
      <c r="O26" s="55"/>
      <c r="P26" s="56" t="s">
        <v>122</v>
      </c>
      <c r="Q26" s="56"/>
      <c r="R26" s="56"/>
    </row>
    <row r="27" spans="1:18">
      <c r="A27" s="1"/>
      <c r="B27" s="1"/>
      <c r="C27" s="1"/>
      <c r="D27" s="1"/>
      <c r="E27" s="1"/>
      <c r="F27" s="1"/>
      <c r="G27" s="1">
        <v>3</v>
      </c>
      <c r="H27" s="1">
        <v>9</v>
      </c>
      <c r="I27" s="1"/>
      <c r="J27" s="1"/>
      <c r="K27" s="4">
        <v>0.9690876882196634</v>
      </c>
      <c r="L27" s="1"/>
      <c r="M27" s="54">
        <f t="shared" si="6"/>
        <v>4512.9559054918827</v>
      </c>
      <c r="N27" s="54">
        <f t="shared" si="10"/>
        <v>4373.4500054904065</v>
      </c>
      <c r="O27" s="55"/>
      <c r="P27" s="56" t="s">
        <v>122</v>
      </c>
      <c r="Q27" s="56"/>
      <c r="R27" s="56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55"/>
      <c r="P28" s="56"/>
      <c r="Q28" s="56"/>
      <c r="R28" s="56"/>
    </row>
    <row r="29" spans="1:18" ht="16" thickBot="1">
      <c r="A29" s="1"/>
      <c r="B29" s="1"/>
      <c r="C29" s="1"/>
      <c r="D29" s="1"/>
      <c r="E29" s="1"/>
      <c r="F29" s="1"/>
      <c r="G29" s="1" t="s">
        <v>28</v>
      </c>
      <c r="H29" s="3">
        <f>AVERAGE(I19:I24)</f>
        <v>3763.3333333333335</v>
      </c>
      <c r="I29" s="1"/>
      <c r="J29" s="1"/>
      <c r="K29" s="1"/>
      <c r="L29" s="1"/>
      <c r="M29" s="55"/>
      <c r="N29" s="55"/>
      <c r="O29" s="54">
        <f>AVERAGE(O20:O24)</f>
        <v>114.65413402869527</v>
      </c>
      <c r="P29" s="56" t="s">
        <v>122</v>
      </c>
      <c r="Q29" s="56" t="s">
        <v>123</v>
      </c>
      <c r="R29" s="56"/>
    </row>
    <row r="30" spans="1:18">
      <c r="A30" s="1"/>
      <c r="B30" s="1"/>
      <c r="C30" s="1"/>
      <c r="D30" s="1"/>
      <c r="E30" s="1"/>
      <c r="F30" s="1"/>
      <c r="G30" s="22"/>
      <c r="H30" s="22" t="s">
        <v>49</v>
      </c>
      <c r="I30" s="1"/>
      <c r="J30" s="1"/>
      <c r="K30" s="1"/>
      <c r="L30" s="1"/>
      <c r="M30" s="1"/>
      <c r="N30" s="1"/>
      <c r="O30" s="1"/>
      <c r="P30" s="56"/>
      <c r="Q30" s="56"/>
      <c r="R30" s="56"/>
    </row>
    <row r="31" spans="1:18">
      <c r="A31" s="1"/>
      <c r="B31" s="1"/>
      <c r="C31" s="1"/>
      <c r="D31" s="1"/>
      <c r="E31" s="1"/>
      <c r="F31" s="1"/>
      <c r="G31" s="23" t="s">
        <v>43</v>
      </c>
      <c r="H31" s="23">
        <v>3286.3007874142568</v>
      </c>
      <c r="I31" s="1"/>
      <c r="J31" s="1"/>
      <c r="K31" s="1"/>
      <c r="L31" s="1" t="s">
        <v>124</v>
      </c>
      <c r="M31" s="1"/>
      <c r="N31" s="1"/>
      <c r="O31" s="1"/>
      <c r="P31" s="56" t="s">
        <v>125</v>
      </c>
      <c r="Q31" s="56" t="s">
        <v>125</v>
      </c>
      <c r="R31" s="56"/>
    </row>
    <row r="32" spans="1:18" ht="16" thickBot="1">
      <c r="A32" s="1"/>
      <c r="B32" s="1"/>
      <c r="C32" s="1"/>
      <c r="D32" s="1"/>
      <c r="E32" s="1"/>
      <c r="F32" s="1"/>
      <c r="G32" s="24" t="s">
        <v>17</v>
      </c>
      <c r="H32" s="24">
        <v>136.29501311973627</v>
      </c>
      <c r="I32" s="1"/>
      <c r="J32" s="1"/>
      <c r="K32" s="1"/>
      <c r="L32" s="1"/>
      <c r="M32" s="1"/>
      <c r="N32" s="1"/>
      <c r="O32" s="1"/>
      <c r="P32" s="56"/>
      <c r="Q32" s="56" t="s">
        <v>126</v>
      </c>
      <c r="R32" s="56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4">
    <mergeCell ref="C5:D5"/>
    <mergeCell ref="F1:N1"/>
    <mergeCell ref="F17:O17"/>
    <mergeCell ref="P9:Q10"/>
  </mergeCells>
  <pageMargins left="0.75" right="0.75" top="1" bottom="1" header="0.5" footer="0.5"/>
  <pageSetup orientation="portrait" horizontalDpi="4294967292" verticalDpi="4294967292"/>
  <ignoredErrors>
    <ignoredError sqref="I6:I1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workbookViewId="0">
      <selection activeCell="C28" sqref="C28"/>
    </sheetView>
  </sheetViews>
  <sheetFormatPr baseColWidth="10" defaultRowHeight="15" x14ac:dyDescent="0"/>
  <cols>
    <col min="2" max="2" width="15" bestFit="1" customWidth="1"/>
    <col min="11" max="11" width="17.83203125" customWidth="1"/>
  </cols>
  <sheetData>
    <row r="1" spans="2:11">
      <c r="F1" s="50" t="s">
        <v>67</v>
      </c>
      <c r="G1" s="50"/>
      <c r="H1" s="50"/>
      <c r="I1" s="50"/>
      <c r="J1" s="50"/>
    </row>
    <row r="2" spans="2:11">
      <c r="B2" t="s">
        <v>58</v>
      </c>
      <c r="C2">
        <v>200</v>
      </c>
    </row>
    <row r="3" spans="2:11">
      <c r="B3" t="s">
        <v>59</v>
      </c>
      <c r="C3">
        <v>250</v>
      </c>
      <c r="F3" s="48" t="s">
        <v>65</v>
      </c>
      <c r="G3" s="49" t="s">
        <v>66</v>
      </c>
      <c r="H3" s="49"/>
      <c r="I3" s="49"/>
      <c r="J3" s="49"/>
    </row>
    <row r="4" spans="2:11">
      <c r="F4" s="48"/>
      <c r="G4" s="13">
        <v>8</v>
      </c>
      <c r="H4" s="13">
        <v>9</v>
      </c>
      <c r="I4" s="13">
        <v>10</v>
      </c>
      <c r="J4" s="13">
        <v>11</v>
      </c>
    </row>
    <row r="5" spans="2:11">
      <c r="C5" t="s">
        <v>64</v>
      </c>
      <c r="D5" t="s">
        <v>51</v>
      </c>
      <c r="F5" s="13">
        <v>8</v>
      </c>
      <c r="G5" s="13">
        <f>(G4*C3)-(F5*C2)</f>
        <v>400</v>
      </c>
      <c r="H5" s="13">
        <f>G5</f>
        <v>400</v>
      </c>
      <c r="I5" s="13">
        <f>G5</f>
        <v>400</v>
      </c>
      <c r="J5" s="13">
        <f>G5</f>
        <v>400</v>
      </c>
    </row>
    <row r="6" spans="2:11">
      <c r="B6" t="s">
        <v>60</v>
      </c>
      <c r="C6">
        <v>10</v>
      </c>
      <c r="D6" s="10">
        <f>C6/$C$10</f>
        <v>0.33333333333333331</v>
      </c>
      <c r="F6" s="13">
        <v>9</v>
      </c>
      <c r="G6" s="13">
        <f>(G4*C3)-(F6*C2)</f>
        <v>200</v>
      </c>
      <c r="H6" s="13">
        <f>(H4*C3)-(F6*C2)</f>
        <v>450</v>
      </c>
      <c r="I6" s="13">
        <f>H6</f>
        <v>450</v>
      </c>
      <c r="J6" s="13">
        <f>H6</f>
        <v>450</v>
      </c>
    </row>
    <row r="7" spans="2:11">
      <c r="B7" t="s">
        <v>61</v>
      </c>
      <c r="C7">
        <v>12</v>
      </c>
      <c r="D7" s="10">
        <f t="shared" ref="D7:D9" si="0">C7/$C$10</f>
        <v>0.4</v>
      </c>
      <c r="F7" s="13">
        <v>10</v>
      </c>
      <c r="G7" s="13">
        <f>(G4*C3)-(F7*C2)</f>
        <v>0</v>
      </c>
      <c r="H7" s="13">
        <f>(H4*C3)-(F7*C2)</f>
        <v>250</v>
      </c>
      <c r="I7" s="13">
        <f>(I4*C3)-(F7*C2)</f>
        <v>500</v>
      </c>
      <c r="J7" s="13">
        <f>I7</f>
        <v>500</v>
      </c>
    </row>
    <row r="8" spans="2:11">
      <c r="B8" t="s">
        <v>62</v>
      </c>
      <c r="C8">
        <v>6</v>
      </c>
      <c r="D8" s="10">
        <f t="shared" si="0"/>
        <v>0.2</v>
      </c>
      <c r="F8" s="13">
        <v>11</v>
      </c>
      <c r="G8" s="13">
        <f>(G4*C3)-(F8*C2)</f>
        <v>-200</v>
      </c>
      <c r="H8" s="13">
        <f>(H4*C3)-(F8*C2)</f>
        <v>50</v>
      </c>
      <c r="I8" s="13">
        <f>(I4*C3)-(F8*C2)</f>
        <v>300</v>
      </c>
      <c r="J8" s="13">
        <f>(J4*C3)-(F8*C2)</f>
        <v>550</v>
      </c>
    </row>
    <row r="9" spans="2:11">
      <c r="B9" t="s">
        <v>63</v>
      </c>
      <c r="C9">
        <v>2</v>
      </c>
      <c r="D9" s="10">
        <f t="shared" si="0"/>
        <v>6.6666666666666666E-2</v>
      </c>
      <c r="F9" s="14"/>
      <c r="G9" s="14"/>
      <c r="H9" s="14"/>
      <c r="I9" s="14"/>
      <c r="J9" s="14"/>
    </row>
    <row r="10" spans="2:11">
      <c r="C10">
        <f>SUM(C6:C9)</f>
        <v>30</v>
      </c>
      <c r="F10" s="15"/>
    </row>
    <row r="11" spans="2:11">
      <c r="F11" s="48" t="s">
        <v>65</v>
      </c>
      <c r="G11" s="49" t="s">
        <v>66</v>
      </c>
      <c r="H11" s="49"/>
      <c r="I11" s="49"/>
      <c r="J11" s="49"/>
      <c r="K11" s="47" t="s">
        <v>68</v>
      </c>
    </row>
    <row r="12" spans="2:11">
      <c r="F12" s="48"/>
      <c r="G12" s="13">
        <v>8</v>
      </c>
      <c r="H12" s="13">
        <v>9</v>
      </c>
      <c r="I12" s="13">
        <v>10</v>
      </c>
      <c r="J12" s="13">
        <v>11</v>
      </c>
      <c r="K12" s="47"/>
    </row>
    <row r="13" spans="2:11">
      <c r="B13" s="58" t="s">
        <v>128</v>
      </c>
      <c r="C13" s="58"/>
      <c r="D13" s="58"/>
      <c r="F13" s="13">
        <v>8</v>
      </c>
      <c r="G13" s="13">
        <f>G5</f>
        <v>400</v>
      </c>
      <c r="H13" s="13">
        <f t="shared" ref="H13:J13" si="1">H5</f>
        <v>400</v>
      </c>
      <c r="I13" s="13">
        <f t="shared" si="1"/>
        <v>400</v>
      </c>
      <c r="J13" s="13">
        <f t="shared" si="1"/>
        <v>400</v>
      </c>
      <c r="K13" s="17">
        <f>G13</f>
        <v>400</v>
      </c>
    </row>
    <row r="14" spans="2:11">
      <c r="B14" s="58"/>
      <c r="C14" s="58"/>
      <c r="D14" s="58"/>
      <c r="F14" s="13">
        <v>9</v>
      </c>
      <c r="G14" s="13">
        <f t="shared" ref="G14:J16" si="2">G6</f>
        <v>200</v>
      </c>
      <c r="H14" s="13">
        <f t="shared" si="2"/>
        <v>450</v>
      </c>
      <c r="I14" s="13">
        <f t="shared" si="2"/>
        <v>450</v>
      </c>
      <c r="J14" s="13">
        <f t="shared" si="2"/>
        <v>450</v>
      </c>
      <c r="K14" s="16">
        <f>G14</f>
        <v>200</v>
      </c>
    </row>
    <row r="15" spans="2:11">
      <c r="B15" s="58"/>
      <c r="C15" s="58"/>
      <c r="D15" s="58"/>
      <c r="F15" s="13">
        <v>10</v>
      </c>
      <c r="G15" s="13">
        <f t="shared" si="2"/>
        <v>0</v>
      </c>
      <c r="H15" s="13">
        <f t="shared" si="2"/>
        <v>250</v>
      </c>
      <c r="I15" s="13">
        <f t="shared" si="2"/>
        <v>500</v>
      </c>
      <c r="J15" s="13">
        <f t="shared" si="2"/>
        <v>500</v>
      </c>
      <c r="K15" s="16">
        <f>G15</f>
        <v>0</v>
      </c>
    </row>
    <row r="16" spans="2:11">
      <c r="B16" s="58"/>
      <c r="C16" s="58"/>
      <c r="D16" s="58"/>
      <c r="F16" s="13">
        <v>11</v>
      </c>
      <c r="G16" s="13">
        <f t="shared" si="2"/>
        <v>-200</v>
      </c>
      <c r="H16" s="13">
        <f t="shared" si="2"/>
        <v>50</v>
      </c>
      <c r="I16" s="13">
        <f t="shared" si="2"/>
        <v>300</v>
      </c>
      <c r="J16" s="13">
        <f t="shared" si="2"/>
        <v>550</v>
      </c>
      <c r="K16" s="16">
        <f>G16</f>
        <v>-200</v>
      </c>
    </row>
    <row r="17" spans="2:11">
      <c r="B17" s="58"/>
      <c r="C17" s="58"/>
      <c r="D17" s="58"/>
    </row>
    <row r="18" spans="2:11">
      <c r="B18" s="58"/>
      <c r="C18" s="58"/>
      <c r="D18" s="58"/>
      <c r="F18" s="48" t="s">
        <v>65</v>
      </c>
      <c r="G18" s="49" t="s">
        <v>66</v>
      </c>
      <c r="H18" s="49"/>
      <c r="I18" s="49"/>
      <c r="J18" s="49"/>
      <c r="K18" s="47" t="s">
        <v>69</v>
      </c>
    </row>
    <row r="19" spans="2:11">
      <c r="B19" s="58"/>
      <c r="C19" s="58"/>
      <c r="D19" s="58"/>
      <c r="F19" s="48"/>
      <c r="G19" s="13">
        <v>8</v>
      </c>
      <c r="H19" s="13">
        <v>9</v>
      </c>
      <c r="I19" s="13">
        <v>10</v>
      </c>
      <c r="J19" s="13">
        <v>11</v>
      </c>
      <c r="K19" s="47"/>
    </row>
    <row r="20" spans="2:11">
      <c r="B20" s="58"/>
      <c r="C20" s="58"/>
      <c r="D20" s="58"/>
      <c r="F20" s="13">
        <v>8</v>
      </c>
      <c r="G20" s="13">
        <f>G5</f>
        <v>400</v>
      </c>
      <c r="H20" s="13">
        <f t="shared" ref="H20:J20" si="3">H5</f>
        <v>400</v>
      </c>
      <c r="I20" s="13">
        <f t="shared" si="3"/>
        <v>400</v>
      </c>
      <c r="J20" s="13">
        <f t="shared" si="3"/>
        <v>400</v>
      </c>
      <c r="K20" s="18">
        <f>G20</f>
        <v>400</v>
      </c>
    </row>
    <row r="21" spans="2:11">
      <c r="B21" s="58"/>
      <c r="C21" s="58"/>
      <c r="D21" s="58"/>
      <c r="F21" s="13">
        <v>9</v>
      </c>
      <c r="G21" s="13">
        <f t="shared" ref="G21:J23" si="4">G6</f>
        <v>200</v>
      </c>
      <c r="H21" s="13">
        <f t="shared" si="4"/>
        <v>450</v>
      </c>
      <c r="I21" s="13">
        <f t="shared" si="4"/>
        <v>450</v>
      </c>
      <c r="J21" s="13">
        <f t="shared" si="4"/>
        <v>450</v>
      </c>
      <c r="K21" s="16">
        <f>H21</f>
        <v>450</v>
      </c>
    </row>
    <row r="22" spans="2:11">
      <c r="B22" s="58"/>
      <c r="C22" s="58"/>
      <c r="D22" s="58"/>
      <c r="F22" s="13">
        <v>10</v>
      </c>
      <c r="G22" s="13">
        <f t="shared" si="4"/>
        <v>0</v>
      </c>
      <c r="H22" s="13">
        <f t="shared" si="4"/>
        <v>250</v>
      </c>
      <c r="I22" s="13">
        <f t="shared" si="4"/>
        <v>500</v>
      </c>
      <c r="J22" s="13">
        <f t="shared" si="4"/>
        <v>500</v>
      </c>
      <c r="K22" s="16">
        <f>I22</f>
        <v>500</v>
      </c>
    </row>
    <row r="23" spans="2:11">
      <c r="F23" s="13">
        <v>11</v>
      </c>
      <c r="G23" s="13">
        <f t="shared" si="4"/>
        <v>-200</v>
      </c>
      <c r="H23" s="13">
        <f t="shared" si="4"/>
        <v>50</v>
      </c>
      <c r="I23" s="13">
        <f t="shared" si="4"/>
        <v>300</v>
      </c>
      <c r="J23" s="13">
        <f t="shared" si="4"/>
        <v>550</v>
      </c>
      <c r="K23" s="17">
        <f>J23</f>
        <v>550</v>
      </c>
    </row>
    <row r="25" spans="2:11">
      <c r="F25" s="48" t="s">
        <v>65</v>
      </c>
      <c r="G25" s="49" t="s">
        <v>66</v>
      </c>
      <c r="H25" s="49"/>
      <c r="I25" s="49"/>
      <c r="J25" s="49"/>
      <c r="K25" s="51" t="s">
        <v>70</v>
      </c>
    </row>
    <row r="26" spans="2:11">
      <c r="F26" s="48"/>
      <c r="G26" s="13">
        <v>8</v>
      </c>
      <c r="H26" s="13">
        <v>9</v>
      </c>
      <c r="I26" s="13">
        <v>10</v>
      </c>
      <c r="J26" s="13">
        <v>11</v>
      </c>
      <c r="K26" s="51"/>
    </row>
    <row r="27" spans="2:11">
      <c r="F27" s="13">
        <v>8</v>
      </c>
      <c r="G27" s="13">
        <f>(G5-G5)</f>
        <v>0</v>
      </c>
      <c r="H27" s="13">
        <f>H14-H5</f>
        <v>50</v>
      </c>
      <c r="I27" s="13">
        <f>I15-I5</f>
        <v>100</v>
      </c>
      <c r="J27" s="13">
        <f>J8-J5</f>
        <v>150</v>
      </c>
      <c r="K27" s="17">
        <f>J27</f>
        <v>150</v>
      </c>
    </row>
    <row r="28" spans="2:11">
      <c r="F28" s="13">
        <v>9</v>
      </c>
      <c r="G28" s="13">
        <f>G5-G14</f>
        <v>200</v>
      </c>
      <c r="H28" s="13">
        <f>H6-H14</f>
        <v>0</v>
      </c>
      <c r="I28" s="13">
        <f>I15-H14</f>
        <v>50</v>
      </c>
      <c r="J28" s="13">
        <f>J16-H14</f>
        <v>100</v>
      </c>
      <c r="K28" s="16">
        <f>G28</f>
        <v>200</v>
      </c>
    </row>
    <row r="29" spans="2:11">
      <c r="F29" s="13">
        <v>10</v>
      </c>
      <c r="G29" s="13">
        <f>G5-G15</f>
        <v>400</v>
      </c>
      <c r="H29" s="13">
        <f>H6-H15</f>
        <v>200</v>
      </c>
      <c r="I29" s="13">
        <f>I15-I15</f>
        <v>0</v>
      </c>
      <c r="J29" s="13">
        <f>J16-I15</f>
        <v>50</v>
      </c>
      <c r="K29" s="16">
        <f>G29</f>
        <v>400</v>
      </c>
    </row>
    <row r="30" spans="2:11">
      <c r="F30" s="13">
        <v>11</v>
      </c>
      <c r="G30" s="13">
        <f>G5-G8</f>
        <v>600</v>
      </c>
      <c r="H30" s="13">
        <f>H6-H8</f>
        <v>400</v>
      </c>
      <c r="I30" s="13">
        <f>I7-I16</f>
        <v>200</v>
      </c>
      <c r="J30" s="13">
        <f>J8-J8</f>
        <v>0</v>
      </c>
      <c r="K30" s="18">
        <f>G30</f>
        <v>600</v>
      </c>
    </row>
    <row r="32" spans="2:11" ht="15.75" customHeight="1">
      <c r="F32" s="48" t="s">
        <v>65</v>
      </c>
      <c r="G32" s="49" t="s">
        <v>66</v>
      </c>
      <c r="H32" s="49"/>
      <c r="I32" s="49"/>
      <c r="J32" s="49"/>
      <c r="K32" s="51" t="s">
        <v>71</v>
      </c>
    </row>
    <row r="33" spans="6:12">
      <c r="F33" s="48"/>
      <c r="G33" s="13">
        <v>8</v>
      </c>
      <c r="H33" s="13">
        <v>9</v>
      </c>
      <c r="I33" s="13">
        <v>10</v>
      </c>
      <c r="J33" s="13">
        <v>11</v>
      </c>
      <c r="K33" s="51"/>
    </row>
    <row r="34" spans="6:12">
      <c r="F34" s="13">
        <v>8</v>
      </c>
      <c r="G34" s="19">
        <f>G13*$D$6</f>
        <v>133.33333333333331</v>
      </c>
      <c r="H34" s="13">
        <f>H13*$D$7</f>
        <v>160</v>
      </c>
      <c r="I34" s="13">
        <f>I13*$D$8</f>
        <v>80</v>
      </c>
      <c r="J34" s="19">
        <f>J5*$D$9</f>
        <v>26.666666666666668</v>
      </c>
      <c r="K34" s="17">
        <f>SUM(G34:J34)</f>
        <v>400</v>
      </c>
    </row>
    <row r="35" spans="6:12">
      <c r="F35" s="13">
        <v>9</v>
      </c>
      <c r="G35" s="19">
        <f t="shared" ref="G35:G37" si="5">G14*$D$6</f>
        <v>66.666666666666657</v>
      </c>
      <c r="H35" s="13">
        <f t="shared" ref="H35:H37" si="6">H14*$D$7</f>
        <v>180</v>
      </c>
      <c r="I35" s="13">
        <f t="shared" ref="I35:I37" si="7">I14*$D$8</f>
        <v>90</v>
      </c>
      <c r="J35" s="19">
        <f t="shared" ref="J35:J37" si="8">J6*$D$9</f>
        <v>30</v>
      </c>
      <c r="K35" s="20">
        <f t="shared" ref="K35:K37" si="9">SUM(G35:J35)</f>
        <v>366.66666666666663</v>
      </c>
    </row>
    <row r="36" spans="6:12">
      <c r="F36" s="13">
        <v>10</v>
      </c>
      <c r="G36" s="19">
        <f t="shared" si="5"/>
        <v>0</v>
      </c>
      <c r="H36" s="13">
        <f t="shared" si="6"/>
        <v>100</v>
      </c>
      <c r="I36" s="13">
        <f t="shared" si="7"/>
        <v>100</v>
      </c>
      <c r="J36" s="19">
        <f t="shared" si="8"/>
        <v>33.333333333333336</v>
      </c>
      <c r="K36" s="20">
        <f t="shared" si="9"/>
        <v>233.33333333333334</v>
      </c>
    </row>
    <row r="37" spans="6:12">
      <c r="F37" s="13">
        <v>11</v>
      </c>
      <c r="G37" s="19">
        <f t="shared" si="5"/>
        <v>-66.666666666666657</v>
      </c>
      <c r="H37" s="13">
        <f t="shared" si="6"/>
        <v>20</v>
      </c>
      <c r="I37" s="13">
        <f t="shared" si="7"/>
        <v>60</v>
      </c>
      <c r="J37" s="19">
        <f t="shared" si="8"/>
        <v>36.666666666666664</v>
      </c>
      <c r="K37" s="18">
        <f t="shared" si="9"/>
        <v>50.000000000000007</v>
      </c>
    </row>
    <row r="39" spans="6:12">
      <c r="F39" s="48" t="s">
        <v>65</v>
      </c>
      <c r="G39" s="49" t="s">
        <v>66</v>
      </c>
      <c r="H39" s="49"/>
      <c r="I39" s="49"/>
      <c r="J39" s="49"/>
      <c r="K39" s="51" t="s">
        <v>72</v>
      </c>
    </row>
    <row r="40" spans="6:12">
      <c r="F40" s="48"/>
      <c r="G40" s="13">
        <v>8</v>
      </c>
      <c r="H40" s="13">
        <v>9</v>
      </c>
      <c r="I40" s="13">
        <v>10</v>
      </c>
      <c r="J40" s="13">
        <v>11</v>
      </c>
      <c r="K40" s="51"/>
    </row>
    <row r="41" spans="6:12">
      <c r="F41" s="13">
        <v>8</v>
      </c>
      <c r="G41" s="21">
        <f>G5</f>
        <v>400</v>
      </c>
      <c r="H41" s="21">
        <f t="shared" ref="H41:J41" si="10">H5</f>
        <v>400</v>
      </c>
      <c r="I41" s="21">
        <f t="shared" si="10"/>
        <v>400</v>
      </c>
      <c r="J41" s="21">
        <f t="shared" si="10"/>
        <v>400</v>
      </c>
      <c r="K41" s="20">
        <f>G41</f>
        <v>400</v>
      </c>
    </row>
    <row r="42" spans="6:12">
      <c r="F42" s="13">
        <v>9</v>
      </c>
      <c r="G42" s="21">
        <f t="shared" ref="G42:J44" si="11">G6</f>
        <v>200</v>
      </c>
      <c r="H42" s="21">
        <f t="shared" si="11"/>
        <v>450</v>
      </c>
      <c r="I42" s="21">
        <f t="shared" si="11"/>
        <v>450</v>
      </c>
      <c r="J42" s="21">
        <f t="shared" si="11"/>
        <v>450</v>
      </c>
      <c r="K42" s="20">
        <f>H42</f>
        <v>450</v>
      </c>
    </row>
    <row r="43" spans="6:12">
      <c r="F43" s="13">
        <v>10</v>
      </c>
      <c r="G43" s="21">
        <f t="shared" si="11"/>
        <v>0</v>
      </c>
      <c r="H43" s="21">
        <f t="shared" si="11"/>
        <v>250</v>
      </c>
      <c r="I43" s="21">
        <f t="shared" si="11"/>
        <v>500</v>
      </c>
      <c r="J43" s="21">
        <f t="shared" si="11"/>
        <v>500</v>
      </c>
      <c r="K43" s="20">
        <f>I43</f>
        <v>500</v>
      </c>
    </row>
    <row r="44" spans="6:12">
      <c r="F44" s="13">
        <v>11</v>
      </c>
      <c r="G44" s="21">
        <f t="shared" si="11"/>
        <v>-200</v>
      </c>
      <c r="H44" s="21">
        <f t="shared" si="11"/>
        <v>50</v>
      </c>
      <c r="I44" s="21">
        <f t="shared" si="11"/>
        <v>300</v>
      </c>
      <c r="J44" s="21">
        <f t="shared" si="11"/>
        <v>550</v>
      </c>
      <c r="K44" s="20">
        <f>J44</f>
        <v>550</v>
      </c>
    </row>
    <row r="45" spans="6:12">
      <c r="K45" s="52">
        <f>(K41*D6)+(K42*D7)+(K43*D8)+(K44*D9)</f>
        <v>450</v>
      </c>
      <c r="L45" s="53">
        <f>K45-G41</f>
        <v>50</v>
      </c>
    </row>
  </sheetData>
  <mergeCells count="19">
    <mergeCell ref="B13:D22"/>
    <mergeCell ref="F32:F33"/>
    <mergeCell ref="G32:J32"/>
    <mergeCell ref="K32:K33"/>
    <mergeCell ref="F39:F40"/>
    <mergeCell ref="G39:J39"/>
    <mergeCell ref="K39:K40"/>
    <mergeCell ref="F18:F19"/>
    <mergeCell ref="G18:J18"/>
    <mergeCell ref="K18:K19"/>
    <mergeCell ref="F25:F26"/>
    <mergeCell ref="G25:J25"/>
    <mergeCell ref="K25:K26"/>
    <mergeCell ref="K11:K12"/>
    <mergeCell ref="F3:F4"/>
    <mergeCell ref="G3:J3"/>
    <mergeCell ref="F1:J1"/>
    <mergeCell ref="F11:F12"/>
    <mergeCell ref="G11:J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1002"/>
  <sheetViews>
    <sheetView zoomScale="125" zoomScaleNormal="125" zoomScalePageLayoutView="125" workbookViewId="0">
      <selection activeCell="B9" sqref="B9:C13"/>
    </sheetView>
  </sheetViews>
  <sheetFormatPr baseColWidth="10" defaultRowHeight="15" x14ac:dyDescent="0"/>
  <cols>
    <col min="5" max="5" width="1.83203125" customWidth="1"/>
    <col min="6" max="6" width="2.83203125" customWidth="1"/>
    <col min="9" max="9" width="1.83203125" customWidth="1"/>
    <col min="10" max="10" width="2.83203125" customWidth="1"/>
    <col min="13" max="13" width="1.8320312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1"/>
      <c r="C3" s="1"/>
      <c r="D3" s="35" t="s">
        <v>91</v>
      </c>
      <c r="E3" s="1"/>
      <c r="F3" s="1"/>
      <c r="G3" s="1"/>
      <c r="H3" s="1"/>
      <c r="I3" s="1"/>
      <c r="J3" s="1"/>
      <c r="K3" s="36">
        <v>0.8</v>
      </c>
      <c r="L3" s="1"/>
      <c r="M3" s="1"/>
      <c r="N3" s="37" t="s">
        <v>92</v>
      </c>
      <c r="O3" s="1"/>
      <c r="P3" s="1"/>
      <c r="Q3" s="1"/>
    </row>
    <row r="4" spans="2:17">
      <c r="B4" s="1"/>
      <c r="C4" s="1"/>
      <c r="D4" s="1"/>
      <c r="E4" s="1"/>
      <c r="F4" s="1"/>
      <c r="G4" s="1"/>
      <c r="H4" s="1"/>
      <c r="I4" s="1"/>
      <c r="J4" s="1"/>
      <c r="K4" s="1" t="s">
        <v>97</v>
      </c>
      <c r="L4" s="1"/>
      <c r="M4" s="1"/>
      <c r="N4" s="1"/>
      <c r="O4" s="1"/>
      <c r="P4" s="1"/>
      <c r="Q4" s="1"/>
    </row>
    <row r="5" spans="2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SUM(G8,K6)</f>
        <v>-100</v>
      </c>
      <c r="O5" s="1"/>
      <c r="P5" s="1"/>
      <c r="Q5" s="1"/>
    </row>
    <row r="6" spans="2:17">
      <c r="B6" s="1"/>
      <c r="C6" s="1"/>
      <c r="D6" s="1"/>
      <c r="E6" s="1"/>
      <c r="F6" s="1"/>
      <c r="G6" s="1" t="s">
        <v>93</v>
      </c>
      <c r="H6" s="1"/>
      <c r="I6" s="1"/>
      <c r="J6" s="1"/>
      <c r="K6" s="36">
        <v>-100</v>
      </c>
      <c r="L6" s="1">
        <f>N5</f>
        <v>-100</v>
      </c>
      <c r="M6" s="1"/>
      <c r="N6" s="1"/>
      <c r="O6" s="1"/>
      <c r="P6" s="1"/>
      <c r="Q6" s="1"/>
    </row>
    <row r="7" spans="2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>
      <c r="B8" s="1"/>
      <c r="C8" s="1"/>
      <c r="D8" s="1"/>
      <c r="E8" s="1"/>
      <c r="F8" s="1"/>
      <c r="G8" s="36">
        <v>0</v>
      </c>
      <c r="H8" s="1">
        <f>IF(ABS(1-(K3+K8))&lt;=0.00001,K3*L6+K8*L11,NA())</f>
        <v>-82</v>
      </c>
      <c r="I8" s="1"/>
      <c r="J8" s="1"/>
      <c r="K8" s="36">
        <v>0.2</v>
      </c>
      <c r="L8" s="1"/>
      <c r="M8" s="1"/>
      <c r="N8" s="1"/>
      <c r="O8" s="1"/>
      <c r="P8" s="1"/>
      <c r="Q8" s="1"/>
    </row>
    <row r="9" spans="2:17">
      <c r="B9" s="59" t="s">
        <v>129</v>
      </c>
      <c r="C9" s="59"/>
      <c r="D9" s="1"/>
      <c r="E9" s="1"/>
      <c r="F9" s="1"/>
      <c r="G9" s="1"/>
      <c r="H9" s="1"/>
      <c r="I9" s="1"/>
      <c r="J9" s="1"/>
      <c r="K9" s="1" t="s">
        <v>98</v>
      </c>
      <c r="L9" s="1"/>
      <c r="M9" s="1"/>
      <c r="N9" s="1"/>
      <c r="O9" s="1"/>
      <c r="P9" s="1"/>
      <c r="Q9" s="1"/>
    </row>
    <row r="10" spans="2:17">
      <c r="B10" s="59"/>
      <c r="C10" s="59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>SUM(G8,K11)</f>
        <v>-10</v>
      </c>
      <c r="O10" s="1"/>
      <c r="P10" s="1"/>
      <c r="Q10" s="1"/>
    </row>
    <row r="11" spans="2:17">
      <c r="B11" s="59"/>
      <c r="C11" s="59"/>
      <c r="D11" s="1"/>
      <c r="E11" s="1"/>
      <c r="F11" s="1"/>
      <c r="G11" s="1"/>
      <c r="H11" s="1"/>
      <c r="I11" s="1"/>
      <c r="J11" s="1"/>
      <c r="K11" s="36">
        <v>-10</v>
      </c>
      <c r="L11" s="1">
        <f>N10</f>
        <v>-10</v>
      </c>
      <c r="M11" s="1"/>
      <c r="N11" s="1"/>
      <c r="O11" s="1"/>
      <c r="P11" s="1"/>
      <c r="Q11" s="1"/>
    </row>
    <row r="12" spans="2:17">
      <c r="B12" s="59"/>
      <c r="C12" s="5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>
      <c r="B13" s="59"/>
      <c r="C13" s="59"/>
      <c r="D13" s="1"/>
      <c r="E13" s="1"/>
      <c r="F13" s="1"/>
      <c r="G13" s="1"/>
      <c r="H13" s="1"/>
      <c r="I13" s="1"/>
      <c r="J13" s="1"/>
      <c r="K13" s="36">
        <v>0.6</v>
      </c>
      <c r="L13" s="1"/>
      <c r="M13" s="1"/>
      <c r="N13" s="1"/>
      <c r="O13" s="1"/>
      <c r="P13" s="1"/>
      <c r="Q13" s="1"/>
    </row>
    <row r="14" spans="2:17">
      <c r="B14" s="1"/>
      <c r="C14" s="1"/>
      <c r="D14" s="1"/>
      <c r="E14" s="1"/>
      <c r="F14" s="1"/>
      <c r="G14" s="1"/>
      <c r="H14" s="1"/>
      <c r="I14" s="1"/>
      <c r="J14" s="1"/>
      <c r="K14" s="1" t="s">
        <v>97</v>
      </c>
      <c r="L14" s="1"/>
      <c r="M14" s="1"/>
      <c r="N14" s="1"/>
      <c r="O14" s="1"/>
      <c r="P14" s="1"/>
      <c r="Q14" s="1"/>
    </row>
    <row r="15" spans="2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>SUM(G18,K16)</f>
        <v>0</v>
      </c>
      <c r="O15" s="1"/>
      <c r="P15" s="1"/>
      <c r="Q15" s="1"/>
    </row>
    <row r="16" spans="2:17">
      <c r="B16" s="1"/>
      <c r="C16" s="1"/>
      <c r="D16" s="38"/>
      <c r="E16" s="1"/>
      <c r="F16" s="1"/>
      <c r="G16" s="1" t="s">
        <v>94</v>
      </c>
      <c r="H16" s="1"/>
      <c r="I16" s="1"/>
      <c r="J16" s="1"/>
      <c r="K16" s="36">
        <v>0</v>
      </c>
      <c r="L16" s="1">
        <f>N15</f>
        <v>0</v>
      </c>
      <c r="M16" s="1"/>
      <c r="N16" s="1"/>
      <c r="O16" s="1"/>
      <c r="P16" s="1"/>
      <c r="Q16" s="1"/>
    </row>
    <row r="17" spans="2:17">
      <c r="B17" s="1"/>
      <c r="C17" s="1"/>
      <c r="D17" s="1"/>
      <c r="E17" s="1">
        <f>IF(D18=H8,1,IF(D18=H18,2,IF(D18=H28,3)))</f>
        <v>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>
        <f>MAX(H8,H18,H28)</f>
        <v>-4</v>
      </c>
      <c r="E18" s="1"/>
      <c r="F18" s="1"/>
      <c r="G18" s="36">
        <v>0</v>
      </c>
      <c r="H18" s="1">
        <f>IF(ABS(1-(K13+K18))&lt;=0.00001,K13*L16+K18*L21,NA())</f>
        <v>-4</v>
      </c>
      <c r="I18" s="1"/>
      <c r="J18" s="1"/>
      <c r="K18" s="36">
        <v>0.4</v>
      </c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 t="s">
        <v>98</v>
      </c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>SUM(G18,K21)</f>
        <v>-10</v>
      </c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36">
        <v>-10</v>
      </c>
      <c r="L21" s="1">
        <f>N20</f>
        <v>-10</v>
      </c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36">
        <v>0.9</v>
      </c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 t="s">
        <v>97</v>
      </c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>SUM(G28,K26)</f>
        <v>-200</v>
      </c>
      <c r="O25" s="1"/>
      <c r="P25" s="1"/>
      <c r="Q25" s="1"/>
    </row>
    <row r="26" spans="2:17">
      <c r="B26" s="1"/>
      <c r="C26" s="1"/>
      <c r="D26" s="1"/>
      <c r="E26" s="1"/>
      <c r="F26" s="1"/>
      <c r="G26" s="1" t="s">
        <v>95</v>
      </c>
      <c r="H26" s="1"/>
      <c r="I26" s="1"/>
      <c r="J26" s="1"/>
      <c r="K26" s="36">
        <v>-200</v>
      </c>
      <c r="L26" s="1">
        <f>N25</f>
        <v>-200</v>
      </c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36">
        <v>0</v>
      </c>
      <c r="H28" s="1">
        <f>IF(ABS(1-(K23+K28))&lt;=0.00001,K23*L26+K28*L31,NA())</f>
        <v>-181</v>
      </c>
      <c r="I28" s="1"/>
      <c r="J28" s="1"/>
      <c r="K28" s="36">
        <v>0.1</v>
      </c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 t="s">
        <v>98</v>
      </c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>SUM(G28,K31)</f>
        <v>-10</v>
      </c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36">
        <v>-10</v>
      </c>
      <c r="L31" s="1">
        <f>N30</f>
        <v>-10</v>
      </c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992" spans="190:204">
      <c r="GH992" t="s">
        <v>73</v>
      </c>
      <c r="GI992" t="s">
        <v>74</v>
      </c>
      <c r="GJ992" t="s">
        <v>75</v>
      </c>
      <c r="GK992" t="s">
        <v>76</v>
      </c>
      <c r="GL992" t="s">
        <v>77</v>
      </c>
      <c r="GM992" t="s">
        <v>78</v>
      </c>
      <c r="GN992" t="s">
        <v>79</v>
      </c>
      <c r="GO992" t="s">
        <v>80</v>
      </c>
      <c r="GP992" t="s">
        <v>81</v>
      </c>
      <c r="GQ992" t="s">
        <v>82</v>
      </c>
      <c r="GR992" t="s">
        <v>83</v>
      </c>
      <c r="GS992" t="s">
        <v>84</v>
      </c>
      <c r="GT992" t="s">
        <v>85</v>
      </c>
      <c r="GU992" t="s">
        <v>86</v>
      </c>
      <c r="GV992" t="s">
        <v>87</v>
      </c>
    </row>
    <row r="993" spans="189:204">
      <c r="GG993">
        <v>0</v>
      </c>
      <c r="GH993">
        <v>0</v>
      </c>
      <c r="GI993" t="s">
        <v>88</v>
      </c>
      <c r="GJ993">
        <v>0</v>
      </c>
      <c r="GK993">
        <v>0</v>
      </c>
      <c r="GL993">
        <v>0</v>
      </c>
      <c r="GM993" t="s">
        <v>89</v>
      </c>
      <c r="GN993">
        <v>3</v>
      </c>
      <c r="GO993">
        <v>1</v>
      </c>
      <c r="GP993">
        <v>2</v>
      </c>
      <c r="GQ993">
        <v>3</v>
      </c>
      <c r="GR993">
        <v>0</v>
      </c>
      <c r="GS993">
        <v>0</v>
      </c>
      <c r="GT993">
        <v>14</v>
      </c>
      <c r="GU993">
        <v>1</v>
      </c>
      <c r="GV993" t="b">
        <v>1</v>
      </c>
    </row>
    <row r="994" spans="189:204">
      <c r="GG994">
        <v>0</v>
      </c>
      <c r="GH994">
        <v>1</v>
      </c>
      <c r="GK994">
        <v>0</v>
      </c>
      <c r="GL994">
        <v>0</v>
      </c>
      <c r="GM994" t="s">
        <v>96</v>
      </c>
      <c r="GN994">
        <v>2</v>
      </c>
      <c r="GO994">
        <v>4</v>
      </c>
      <c r="GP994">
        <v>5</v>
      </c>
      <c r="GQ994">
        <v>0</v>
      </c>
      <c r="GR994">
        <v>0</v>
      </c>
      <c r="GS994">
        <v>0</v>
      </c>
      <c r="GT994">
        <v>4</v>
      </c>
      <c r="GU994">
        <v>5</v>
      </c>
      <c r="GV994" t="b">
        <v>1</v>
      </c>
    </row>
    <row r="995" spans="189:204">
      <c r="GG995">
        <v>3</v>
      </c>
      <c r="GH995">
        <v>2</v>
      </c>
      <c r="GK995">
        <v>0</v>
      </c>
      <c r="GL995">
        <v>0</v>
      </c>
      <c r="GM995" t="s">
        <v>96</v>
      </c>
      <c r="GN995">
        <v>2</v>
      </c>
      <c r="GO995">
        <v>6</v>
      </c>
      <c r="GP995">
        <v>7</v>
      </c>
      <c r="GQ995">
        <v>0</v>
      </c>
      <c r="GR995">
        <v>0</v>
      </c>
      <c r="GS995">
        <v>0</v>
      </c>
      <c r="GT995">
        <v>14</v>
      </c>
      <c r="GU995">
        <v>5</v>
      </c>
      <c r="GV995" t="b">
        <v>1</v>
      </c>
    </row>
    <row r="996" spans="189:204">
      <c r="GG996">
        <v>0</v>
      </c>
      <c r="GH996">
        <v>3</v>
      </c>
      <c r="GK996">
        <v>0</v>
      </c>
      <c r="GL996">
        <v>0</v>
      </c>
      <c r="GM996" t="s">
        <v>96</v>
      </c>
      <c r="GN996">
        <v>2</v>
      </c>
      <c r="GO996">
        <v>8</v>
      </c>
      <c r="GP996">
        <v>9</v>
      </c>
      <c r="GQ996">
        <v>0</v>
      </c>
      <c r="GR996">
        <v>0</v>
      </c>
      <c r="GS996">
        <v>0</v>
      </c>
      <c r="GT996">
        <v>24</v>
      </c>
      <c r="GU996">
        <v>5</v>
      </c>
      <c r="GV996" t="b">
        <v>1</v>
      </c>
    </row>
    <row r="997" spans="189:204">
      <c r="GG997">
        <v>0</v>
      </c>
      <c r="GH997">
        <v>4</v>
      </c>
      <c r="GL997">
        <v>1</v>
      </c>
      <c r="GM997" t="s">
        <v>90</v>
      </c>
      <c r="GN997">
        <v>0</v>
      </c>
      <c r="GO997">
        <v>0</v>
      </c>
      <c r="GP997">
        <v>0</v>
      </c>
      <c r="GQ997">
        <v>0</v>
      </c>
      <c r="GR997">
        <v>0</v>
      </c>
      <c r="GS997">
        <v>0</v>
      </c>
      <c r="GT997">
        <v>2</v>
      </c>
      <c r="GU997">
        <v>9</v>
      </c>
      <c r="GV997" t="b">
        <v>1</v>
      </c>
    </row>
    <row r="998" spans="189:204">
      <c r="GG998">
        <v>0</v>
      </c>
      <c r="GH998">
        <v>5</v>
      </c>
      <c r="GL998">
        <v>1</v>
      </c>
      <c r="GM998" t="s">
        <v>90</v>
      </c>
      <c r="GN998">
        <v>0</v>
      </c>
      <c r="GO998">
        <v>0</v>
      </c>
      <c r="GP998">
        <v>0</v>
      </c>
      <c r="GQ998">
        <v>0</v>
      </c>
      <c r="GR998">
        <v>0</v>
      </c>
      <c r="GS998">
        <v>0</v>
      </c>
      <c r="GT998">
        <v>7</v>
      </c>
      <c r="GU998">
        <v>9</v>
      </c>
      <c r="GV998" t="b">
        <v>1</v>
      </c>
    </row>
    <row r="999" spans="189:204">
      <c r="GG999">
        <v>8</v>
      </c>
      <c r="GH999">
        <v>6</v>
      </c>
      <c r="GL999">
        <v>2</v>
      </c>
      <c r="GM999" t="s">
        <v>90</v>
      </c>
      <c r="GN999">
        <v>0</v>
      </c>
      <c r="GO999">
        <v>0</v>
      </c>
      <c r="GP999">
        <v>0</v>
      </c>
      <c r="GQ999">
        <v>0</v>
      </c>
      <c r="GR999">
        <v>0</v>
      </c>
      <c r="GS999">
        <v>0</v>
      </c>
      <c r="GT999">
        <v>12</v>
      </c>
      <c r="GU999">
        <v>9</v>
      </c>
      <c r="GV999" t="b">
        <v>1</v>
      </c>
    </row>
    <row r="1000" spans="189:204">
      <c r="GG1000">
        <v>9</v>
      </c>
      <c r="GH1000">
        <v>7</v>
      </c>
      <c r="GL1000">
        <v>2</v>
      </c>
      <c r="GM1000" t="s">
        <v>90</v>
      </c>
      <c r="GN1000">
        <v>0</v>
      </c>
      <c r="GO1000">
        <v>0</v>
      </c>
      <c r="GP1000">
        <v>0</v>
      </c>
      <c r="GQ1000">
        <v>0</v>
      </c>
      <c r="GR1000">
        <v>0</v>
      </c>
      <c r="GS1000">
        <v>0</v>
      </c>
      <c r="GT1000">
        <v>17</v>
      </c>
      <c r="GU1000">
        <v>9</v>
      </c>
      <c r="GV1000" t="b">
        <v>1</v>
      </c>
    </row>
    <row r="1001" spans="189:204">
      <c r="GH1001">
        <v>8</v>
      </c>
      <c r="GL1001">
        <v>3</v>
      </c>
      <c r="GM1001" t="s">
        <v>90</v>
      </c>
      <c r="GN1001">
        <v>0</v>
      </c>
      <c r="GO1001">
        <v>0</v>
      </c>
      <c r="GP1001">
        <v>0</v>
      </c>
      <c r="GQ1001">
        <v>0</v>
      </c>
      <c r="GR1001">
        <v>0</v>
      </c>
      <c r="GS1001">
        <v>0</v>
      </c>
      <c r="GT1001">
        <v>22</v>
      </c>
      <c r="GU1001">
        <v>9</v>
      </c>
      <c r="GV1001" t="b">
        <v>1</v>
      </c>
    </row>
    <row r="1002" spans="189:204">
      <c r="GH1002">
        <v>9</v>
      </c>
      <c r="GL1002">
        <v>3</v>
      </c>
      <c r="GM1002" t="s">
        <v>90</v>
      </c>
      <c r="GN1002">
        <v>0</v>
      </c>
      <c r="GO1002">
        <v>0</v>
      </c>
      <c r="GP1002">
        <v>0</v>
      </c>
      <c r="GQ1002">
        <v>0</v>
      </c>
      <c r="GR1002">
        <v>0</v>
      </c>
      <c r="GS1002">
        <v>0</v>
      </c>
      <c r="GT1002">
        <v>27</v>
      </c>
      <c r="GU1002">
        <v>9</v>
      </c>
      <c r="GV1002" t="b">
        <v>1</v>
      </c>
    </row>
  </sheetData>
  <sheetProtection scenarios="1"/>
  <mergeCells count="1">
    <mergeCell ref="B9:C13"/>
  </mergeCells>
  <phoneticPr fontId="8" type="noConversion"/>
  <pageMargins left="0.7" right="0.7" top="0.75" bottom="0.75" header="0.3" footer="0.3"/>
  <pageSetup orientation="portrait" horizontalDpi="4294967292" verticalDpi="4294967292"/>
  <headerFooter>
    <oddFooter>&amp;L&amp;BTreePlan Student License, For Education Only&amp;R&amp;Bwww.TreePlan.com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1002"/>
  <sheetViews>
    <sheetView zoomScale="125" zoomScaleNormal="125" zoomScalePageLayoutView="125" workbookViewId="0">
      <selection activeCell="B9" sqref="B9:C13"/>
    </sheetView>
  </sheetViews>
  <sheetFormatPr baseColWidth="10" defaultRowHeight="15" x14ac:dyDescent="0"/>
  <cols>
    <col min="5" max="5" width="1.83203125" customWidth="1"/>
    <col min="6" max="6" width="2.83203125" customWidth="1"/>
    <col min="9" max="9" width="1.83203125" customWidth="1"/>
    <col min="10" max="10" width="2.83203125" customWidth="1"/>
    <col min="13" max="13" width="1.8320312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1"/>
      <c r="C3" s="1"/>
      <c r="D3" s="35" t="s">
        <v>91</v>
      </c>
      <c r="E3" s="1"/>
      <c r="F3" s="1"/>
      <c r="G3" s="1"/>
      <c r="H3" s="1"/>
      <c r="I3" s="1"/>
      <c r="J3" s="1"/>
      <c r="K3" s="36">
        <v>0.8</v>
      </c>
      <c r="L3" s="1"/>
      <c r="M3" s="1"/>
      <c r="N3" s="37" t="s">
        <v>92</v>
      </c>
      <c r="O3" s="1"/>
      <c r="P3" s="1"/>
      <c r="Q3" s="1"/>
    </row>
    <row r="4" spans="2:17">
      <c r="B4" s="1"/>
      <c r="C4" s="1"/>
      <c r="D4" s="1"/>
      <c r="E4" s="1"/>
      <c r="F4" s="1"/>
      <c r="G4" s="1"/>
      <c r="H4" s="1"/>
      <c r="I4" s="1"/>
      <c r="J4" s="1"/>
      <c r="K4" s="1" t="s">
        <v>97</v>
      </c>
      <c r="L4" s="1"/>
      <c r="M4" s="1"/>
      <c r="N4" s="1"/>
      <c r="O4" s="1"/>
      <c r="P4" s="1"/>
      <c r="Q4" s="1"/>
    </row>
    <row r="5" spans="2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>SUM(G8,K6)</f>
        <v>-1</v>
      </c>
      <c r="O5" s="1"/>
      <c r="P5" s="1"/>
      <c r="Q5" s="1"/>
    </row>
    <row r="6" spans="2:17">
      <c r="B6" s="1"/>
      <c r="C6" s="1"/>
      <c r="D6" s="1"/>
      <c r="E6" s="1"/>
      <c r="F6" s="1"/>
      <c r="G6" s="1" t="s">
        <v>93</v>
      </c>
      <c r="H6" s="1"/>
      <c r="I6" s="1"/>
      <c r="J6" s="1"/>
      <c r="K6" s="36">
        <v>-1</v>
      </c>
      <c r="L6" s="1">
        <f>N5</f>
        <v>-1</v>
      </c>
      <c r="M6" s="1"/>
      <c r="N6" s="1"/>
      <c r="O6" s="1"/>
      <c r="P6" s="1"/>
      <c r="Q6" s="1"/>
    </row>
    <row r="7" spans="2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>
      <c r="B8" s="1"/>
      <c r="C8" s="1"/>
      <c r="D8" s="1"/>
      <c r="E8" s="1"/>
      <c r="F8" s="1"/>
      <c r="G8" s="36">
        <v>0</v>
      </c>
      <c r="H8" s="1">
        <f>IF(ABS(1-(K3+K8))&lt;=0.00001,K3*L6+K8*L11,NA())</f>
        <v>-2.8</v>
      </c>
      <c r="I8" s="1"/>
      <c r="J8" s="1"/>
      <c r="K8" s="36">
        <v>0.2</v>
      </c>
      <c r="L8" s="1"/>
      <c r="M8" s="1"/>
      <c r="N8" s="1"/>
      <c r="O8" s="1"/>
      <c r="P8" s="1"/>
      <c r="Q8" s="1"/>
    </row>
    <row r="9" spans="2:17">
      <c r="B9" s="59" t="s">
        <v>129</v>
      </c>
      <c r="C9" s="59"/>
      <c r="D9" s="1"/>
      <c r="E9" s="1"/>
      <c r="F9" s="1"/>
      <c r="G9" s="1"/>
      <c r="H9" s="1"/>
      <c r="I9" s="1"/>
      <c r="J9" s="1"/>
      <c r="K9" s="1" t="s">
        <v>98</v>
      </c>
      <c r="L9" s="1"/>
      <c r="M9" s="1"/>
      <c r="N9" s="1"/>
      <c r="O9" s="1"/>
      <c r="P9" s="1"/>
      <c r="Q9" s="1"/>
    </row>
    <row r="10" spans="2:17">
      <c r="B10" s="59"/>
      <c r="C10" s="59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>SUM(G8,K11)</f>
        <v>-10</v>
      </c>
      <c r="O10" s="1"/>
      <c r="P10" s="1"/>
      <c r="Q10" s="1"/>
    </row>
    <row r="11" spans="2:17">
      <c r="B11" s="59"/>
      <c r="C11" s="59"/>
      <c r="D11" s="1"/>
      <c r="E11" s="1"/>
      <c r="F11" s="1"/>
      <c r="G11" s="1"/>
      <c r="H11" s="1"/>
      <c r="I11" s="1"/>
      <c r="J11" s="1"/>
      <c r="K11" s="36">
        <v>-10</v>
      </c>
      <c r="L11" s="1">
        <f>N10</f>
        <v>-10</v>
      </c>
      <c r="M11" s="1"/>
      <c r="N11" s="1"/>
      <c r="O11" s="1"/>
      <c r="P11" s="1"/>
      <c r="Q11" s="1"/>
    </row>
    <row r="12" spans="2:17">
      <c r="B12" s="59"/>
      <c r="C12" s="5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>
      <c r="B13" s="59"/>
      <c r="C13" s="59"/>
      <c r="D13" s="1"/>
      <c r="E13" s="1"/>
      <c r="F13" s="1"/>
      <c r="G13" s="1"/>
      <c r="H13" s="1"/>
      <c r="I13" s="1"/>
      <c r="J13" s="1"/>
      <c r="K13" s="36">
        <v>0.6</v>
      </c>
      <c r="L13" s="1"/>
      <c r="M13" s="1"/>
      <c r="N13" s="1"/>
      <c r="O13" s="1"/>
      <c r="P13" s="1"/>
      <c r="Q13" s="1"/>
    </row>
    <row r="14" spans="2:17">
      <c r="B14" s="1"/>
      <c r="C14" s="1"/>
      <c r="D14" s="1"/>
      <c r="E14" s="1"/>
      <c r="F14" s="1"/>
      <c r="G14" s="1"/>
      <c r="H14" s="1"/>
      <c r="I14" s="1"/>
      <c r="J14" s="1"/>
      <c r="K14" s="1" t="s">
        <v>97</v>
      </c>
      <c r="L14" s="1"/>
      <c r="M14" s="1"/>
      <c r="N14" s="1"/>
      <c r="O14" s="1"/>
      <c r="P14" s="1"/>
      <c r="Q14" s="1"/>
    </row>
    <row r="15" spans="2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>SUM(G18,K16)</f>
        <v>0</v>
      </c>
      <c r="O15" s="1"/>
      <c r="P15" s="1"/>
      <c r="Q15" s="1"/>
    </row>
    <row r="16" spans="2:17">
      <c r="B16" s="1"/>
      <c r="C16" s="1"/>
      <c r="D16" s="38"/>
      <c r="E16" s="1"/>
      <c r="F16" s="1"/>
      <c r="G16" s="1" t="s">
        <v>94</v>
      </c>
      <c r="H16" s="1"/>
      <c r="I16" s="1"/>
      <c r="J16" s="1"/>
      <c r="K16" s="36">
        <v>0</v>
      </c>
      <c r="L16" s="1">
        <f>N15</f>
        <v>0</v>
      </c>
      <c r="M16" s="1"/>
      <c r="N16" s="1"/>
      <c r="O16" s="1"/>
      <c r="P16" s="1"/>
      <c r="Q16" s="1"/>
    </row>
    <row r="17" spans="2:17">
      <c r="B17" s="1"/>
      <c r="C17" s="1"/>
      <c r="D17" s="1"/>
      <c r="E17" s="1">
        <f>IF(D18=H8,1,IF(D18=H18,2,IF(D18=H28,3)))</f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>
        <f>MAX(H8,H18,H28)</f>
        <v>-2.8</v>
      </c>
      <c r="E18" s="1"/>
      <c r="F18" s="1"/>
      <c r="G18" s="36">
        <v>0</v>
      </c>
      <c r="H18" s="1">
        <f>IF(ABS(1-(K13+K18))&lt;=0.00001,K13*L16+K18*L21,NA())</f>
        <v>-4</v>
      </c>
      <c r="I18" s="1"/>
      <c r="J18" s="1"/>
      <c r="K18" s="36">
        <v>0.4</v>
      </c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 t="s">
        <v>98</v>
      </c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>SUM(G18,K21)</f>
        <v>-10</v>
      </c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36">
        <v>-10</v>
      </c>
      <c r="L21" s="1">
        <f>N20</f>
        <v>-10</v>
      </c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36">
        <v>0.9</v>
      </c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 t="s">
        <v>97</v>
      </c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>SUM(G28,K26)</f>
        <v>-2</v>
      </c>
      <c r="O25" s="1"/>
      <c r="P25" s="1"/>
      <c r="Q25" s="1"/>
    </row>
    <row r="26" spans="2:17">
      <c r="B26" s="1"/>
      <c r="C26" s="1"/>
      <c r="D26" s="1"/>
      <c r="E26" s="1"/>
      <c r="F26" s="1"/>
      <c r="G26" s="1" t="s">
        <v>95</v>
      </c>
      <c r="H26" s="1"/>
      <c r="I26" s="1"/>
      <c r="J26" s="1"/>
      <c r="K26" s="36">
        <v>-2</v>
      </c>
      <c r="L26" s="1">
        <f>N25</f>
        <v>-2</v>
      </c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36">
        <v>0</v>
      </c>
      <c r="H28" s="1">
        <f>IF(ABS(1-(K23+K28))&lt;=0.00001,K23*L26+K28*L31,NA())</f>
        <v>-2.8</v>
      </c>
      <c r="I28" s="1"/>
      <c r="J28" s="1"/>
      <c r="K28" s="36">
        <v>0.1</v>
      </c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 t="s">
        <v>98</v>
      </c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>SUM(G28,K31)</f>
        <v>-10</v>
      </c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36">
        <v>-10</v>
      </c>
      <c r="L31" s="1">
        <f>N30</f>
        <v>-10</v>
      </c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992" spans="190:204">
      <c r="GH992" t="s">
        <v>73</v>
      </c>
      <c r="GI992" t="s">
        <v>74</v>
      </c>
      <c r="GJ992" t="s">
        <v>75</v>
      </c>
      <c r="GK992" t="s">
        <v>76</v>
      </c>
      <c r="GL992" t="s">
        <v>77</v>
      </c>
      <c r="GM992" t="s">
        <v>78</v>
      </c>
      <c r="GN992" t="s">
        <v>79</v>
      </c>
      <c r="GO992" t="s">
        <v>80</v>
      </c>
      <c r="GP992" t="s">
        <v>81</v>
      </c>
      <c r="GQ992" t="s">
        <v>82</v>
      </c>
      <c r="GR992" t="s">
        <v>83</v>
      </c>
      <c r="GS992" t="s">
        <v>84</v>
      </c>
      <c r="GT992" t="s">
        <v>85</v>
      </c>
      <c r="GU992" t="s">
        <v>86</v>
      </c>
      <c r="GV992" t="s">
        <v>87</v>
      </c>
    </row>
    <row r="993" spans="189:204">
      <c r="GG993">
        <v>0</v>
      </c>
      <c r="GH993">
        <v>0</v>
      </c>
      <c r="GI993" t="s">
        <v>88</v>
      </c>
      <c r="GJ993">
        <v>0</v>
      </c>
      <c r="GK993">
        <v>0</v>
      </c>
      <c r="GL993">
        <v>0</v>
      </c>
      <c r="GM993" t="s">
        <v>89</v>
      </c>
      <c r="GN993">
        <v>3</v>
      </c>
      <c r="GO993">
        <v>1</v>
      </c>
      <c r="GP993">
        <v>2</v>
      </c>
      <c r="GQ993">
        <v>3</v>
      </c>
      <c r="GR993">
        <v>0</v>
      </c>
      <c r="GS993">
        <v>0</v>
      </c>
      <c r="GT993">
        <v>14</v>
      </c>
      <c r="GU993">
        <v>1</v>
      </c>
      <c r="GV993" t="b">
        <v>1</v>
      </c>
    </row>
    <row r="994" spans="189:204">
      <c r="GG994">
        <v>0</v>
      </c>
      <c r="GH994">
        <v>1</v>
      </c>
      <c r="GK994">
        <v>0</v>
      </c>
      <c r="GL994">
        <v>0</v>
      </c>
      <c r="GM994" t="s">
        <v>96</v>
      </c>
      <c r="GN994">
        <v>2</v>
      </c>
      <c r="GO994">
        <v>4</v>
      </c>
      <c r="GP994">
        <v>5</v>
      </c>
      <c r="GQ994">
        <v>0</v>
      </c>
      <c r="GR994">
        <v>0</v>
      </c>
      <c r="GS994">
        <v>0</v>
      </c>
      <c r="GT994">
        <v>4</v>
      </c>
      <c r="GU994">
        <v>5</v>
      </c>
      <c r="GV994" t="b">
        <v>1</v>
      </c>
    </row>
    <row r="995" spans="189:204">
      <c r="GG995">
        <v>3</v>
      </c>
      <c r="GH995">
        <v>2</v>
      </c>
      <c r="GK995">
        <v>0</v>
      </c>
      <c r="GL995">
        <v>0</v>
      </c>
      <c r="GM995" t="s">
        <v>96</v>
      </c>
      <c r="GN995">
        <v>2</v>
      </c>
      <c r="GO995">
        <v>6</v>
      </c>
      <c r="GP995">
        <v>7</v>
      </c>
      <c r="GQ995">
        <v>0</v>
      </c>
      <c r="GR995">
        <v>0</v>
      </c>
      <c r="GS995">
        <v>0</v>
      </c>
      <c r="GT995">
        <v>14</v>
      </c>
      <c r="GU995">
        <v>5</v>
      </c>
      <c r="GV995" t="b">
        <v>1</v>
      </c>
    </row>
    <row r="996" spans="189:204">
      <c r="GG996">
        <v>0</v>
      </c>
      <c r="GH996">
        <v>3</v>
      </c>
      <c r="GK996">
        <v>0</v>
      </c>
      <c r="GL996">
        <v>0</v>
      </c>
      <c r="GM996" t="s">
        <v>96</v>
      </c>
      <c r="GN996">
        <v>2</v>
      </c>
      <c r="GO996">
        <v>8</v>
      </c>
      <c r="GP996">
        <v>9</v>
      </c>
      <c r="GQ996">
        <v>0</v>
      </c>
      <c r="GR996">
        <v>0</v>
      </c>
      <c r="GS996">
        <v>0</v>
      </c>
      <c r="GT996">
        <v>24</v>
      </c>
      <c r="GU996">
        <v>5</v>
      </c>
      <c r="GV996" t="b">
        <v>1</v>
      </c>
    </row>
    <row r="997" spans="189:204">
      <c r="GG997">
        <v>0</v>
      </c>
      <c r="GH997">
        <v>4</v>
      </c>
      <c r="GL997">
        <v>1</v>
      </c>
      <c r="GM997" t="s">
        <v>90</v>
      </c>
      <c r="GN997">
        <v>0</v>
      </c>
      <c r="GO997">
        <v>0</v>
      </c>
      <c r="GP997">
        <v>0</v>
      </c>
      <c r="GQ997">
        <v>0</v>
      </c>
      <c r="GR997">
        <v>0</v>
      </c>
      <c r="GS997">
        <v>0</v>
      </c>
      <c r="GT997">
        <v>2</v>
      </c>
      <c r="GU997">
        <v>9</v>
      </c>
      <c r="GV997" t="b">
        <v>1</v>
      </c>
    </row>
    <row r="998" spans="189:204">
      <c r="GG998">
        <v>0</v>
      </c>
      <c r="GH998">
        <v>5</v>
      </c>
      <c r="GL998">
        <v>1</v>
      </c>
      <c r="GM998" t="s">
        <v>90</v>
      </c>
      <c r="GN998">
        <v>0</v>
      </c>
      <c r="GO998">
        <v>0</v>
      </c>
      <c r="GP998">
        <v>0</v>
      </c>
      <c r="GQ998">
        <v>0</v>
      </c>
      <c r="GR998">
        <v>0</v>
      </c>
      <c r="GS998">
        <v>0</v>
      </c>
      <c r="GT998">
        <v>7</v>
      </c>
      <c r="GU998">
        <v>9</v>
      </c>
      <c r="GV998" t="b">
        <v>1</v>
      </c>
    </row>
    <row r="999" spans="189:204">
      <c r="GG999">
        <v>8</v>
      </c>
      <c r="GH999">
        <v>6</v>
      </c>
      <c r="GL999">
        <v>2</v>
      </c>
      <c r="GM999" t="s">
        <v>90</v>
      </c>
      <c r="GN999">
        <v>0</v>
      </c>
      <c r="GO999">
        <v>0</v>
      </c>
      <c r="GP999">
        <v>0</v>
      </c>
      <c r="GQ999">
        <v>0</v>
      </c>
      <c r="GR999">
        <v>0</v>
      </c>
      <c r="GS999">
        <v>0</v>
      </c>
      <c r="GT999">
        <v>12</v>
      </c>
      <c r="GU999">
        <v>9</v>
      </c>
      <c r="GV999" t="b">
        <v>1</v>
      </c>
    </row>
    <row r="1000" spans="189:204">
      <c r="GG1000">
        <v>9</v>
      </c>
      <c r="GH1000">
        <v>7</v>
      </c>
      <c r="GL1000">
        <v>2</v>
      </c>
      <c r="GM1000" t="s">
        <v>90</v>
      </c>
      <c r="GN1000">
        <v>0</v>
      </c>
      <c r="GO1000">
        <v>0</v>
      </c>
      <c r="GP1000">
        <v>0</v>
      </c>
      <c r="GQ1000">
        <v>0</v>
      </c>
      <c r="GR1000">
        <v>0</v>
      </c>
      <c r="GS1000">
        <v>0</v>
      </c>
      <c r="GT1000">
        <v>17</v>
      </c>
      <c r="GU1000">
        <v>9</v>
      </c>
      <c r="GV1000" t="b">
        <v>1</v>
      </c>
    </row>
    <row r="1001" spans="189:204">
      <c r="GH1001">
        <v>8</v>
      </c>
      <c r="GL1001">
        <v>3</v>
      </c>
      <c r="GM1001" t="s">
        <v>90</v>
      </c>
      <c r="GN1001">
        <v>0</v>
      </c>
      <c r="GO1001">
        <v>0</v>
      </c>
      <c r="GP1001">
        <v>0</v>
      </c>
      <c r="GQ1001">
        <v>0</v>
      </c>
      <c r="GR1001">
        <v>0</v>
      </c>
      <c r="GS1001">
        <v>0</v>
      </c>
      <c r="GT1001">
        <v>22</v>
      </c>
      <c r="GU1001">
        <v>9</v>
      </c>
      <c r="GV1001" t="b">
        <v>1</v>
      </c>
    </row>
    <row r="1002" spans="189:204">
      <c r="GH1002">
        <v>9</v>
      </c>
      <c r="GL1002">
        <v>3</v>
      </c>
      <c r="GM1002" t="s">
        <v>90</v>
      </c>
      <c r="GN1002">
        <v>0</v>
      </c>
      <c r="GO1002">
        <v>0</v>
      </c>
      <c r="GP1002">
        <v>0</v>
      </c>
      <c r="GQ1002">
        <v>0</v>
      </c>
      <c r="GR1002">
        <v>0</v>
      </c>
      <c r="GS1002">
        <v>0</v>
      </c>
      <c r="GT1002">
        <v>27</v>
      </c>
      <c r="GU1002">
        <v>9</v>
      </c>
      <c r="GV1002" t="b">
        <v>1</v>
      </c>
    </row>
  </sheetData>
  <sheetProtection scenarios="1"/>
  <mergeCells count="1">
    <mergeCell ref="B9:C13"/>
  </mergeCells>
  <pageMargins left="0.7" right="0.7" top="0.75" bottom="0.75" header="0.3" footer="0.3"/>
  <pageSetup orientation="portrait" horizontalDpi="4294967292" verticalDpi="4294967292"/>
  <headerFooter>
    <oddFooter>&amp;L&amp;BTreePlan Student License, For Education Only&amp;R&amp;Bwww.TreePlan.com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zoomScale="125" zoomScaleNormal="125" zoomScalePageLayoutView="125" workbookViewId="0">
      <selection activeCell="G27" sqref="G27"/>
    </sheetView>
  </sheetViews>
  <sheetFormatPr baseColWidth="10" defaultRowHeight="15" x14ac:dyDescent="0"/>
  <cols>
    <col min="1" max="1" width="3" customWidth="1"/>
    <col min="3" max="3" width="15" customWidth="1"/>
    <col min="4" max="4" width="14.1640625" hidden="1" customWidth="1"/>
    <col min="5" max="5" width="2.83203125" customWidth="1"/>
    <col min="8" max="8" width="13.83203125" customWidth="1"/>
    <col min="9" max="9" width="3.33203125" customWidth="1"/>
    <col min="10" max="10" width="29.33203125" customWidth="1"/>
    <col min="12" max="12" width="3.33203125" customWidth="1"/>
    <col min="13" max="13" width="16.1640625" customWidth="1"/>
    <col min="14" max="14" width="13.6640625" bestFit="1" customWidth="1"/>
  </cols>
  <sheetData>
    <row r="2" spans="2:16" ht="32.75" customHeight="1">
      <c r="B2" s="39" t="s">
        <v>99</v>
      </c>
      <c r="C2" s="40" t="s">
        <v>103</v>
      </c>
      <c r="D2" s="39" t="s">
        <v>99</v>
      </c>
      <c r="E2" s="41"/>
      <c r="F2" s="39" t="s">
        <v>100</v>
      </c>
      <c r="G2" s="40" t="s">
        <v>101</v>
      </c>
      <c r="H2" s="40" t="s">
        <v>102</v>
      </c>
      <c r="I2" s="26"/>
      <c r="J2" s="27" t="s">
        <v>32</v>
      </c>
      <c r="K2" s="1"/>
      <c r="L2" s="1"/>
      <c r="M2" s="1"/>
      <c r="N2" s="1"/>
      <c r="O2" s="1"/>
    </row>
    <row r="3" spans="2:16" ht="16" thickBot="1">
      <c r="B3" s="42">
        <v>43175</v>
      </c>
      <c r="C3" s="43">
        <v>675.26</v>
      </c>
      <c r="D3" s="25">
        <v>1</v>
      </c>
      <c r="E3" s="44"/>
      <c r="F3" s="25">
        <v>1</v>
      </c>
      <c r="G3" s="25">
        <v>656</v>
      </c>
      <c r="H3" s="25">
        <v>5</v>
      </c>
      <c r="I3" s="1"/>
      <c r="J3" s="1"/>
      <c r="K3" s="1"/>
      <c r="L3" s="1"/>
      <c r="M3" s="1"/>
      <c r="N3" s="1"/>
      <c r="O3" s="1"/>
    </row>
    <row r="4" spans="2:16">
      <c r="B4" s="42">
        <v>43176</v>
      </c>
      <c r="C4" s="43">
        <v>672.6</v>
      </c>
      <c r="D4" s="25">
        <v>2</v>
      </c>
      <c r="E4" s="44"/>
      <c r="F4" s="25">
        <v>2</v>
      </c>
      <c r="G4" s="25">
        <v>853</v>
      </c>
      <c r="H4" s="25">
        <v>14</v>
      </c>
      <c r="I4" s="1"/>
      <c r="J4" s="28" t="s">
        <v>119</v>
      </c>
      <c r="K4" s="28"/>
      <c r="L4" s="1"/>
      <c r="M4" s="1" t="s">
        <v>104</v>
      </c>
      <c r="N4" s="1"/>
      <c r="O4" s="1"/>
    </row>
    <row r="5" spans="2:16">
      <c r="B5" s="42">
        <v>43177</v>
      </c>
      <c r="C5" s="43">
        <v>670.62</v>
      </c>
      <c r="D5" s="25">
        <v>3</v>
      </c>
      <c r="E5" s="44"/>
      <c r="F5" s="25">
        <v>3</v>
      </c>
      <c r="G5" s="25">
        <v>646</v>
      </c>
      <c r="H5" s="25">
        <v>6</v>
      </c>
      <c r="I5" s="1"/>
      <c r="J5" s="23" t="s">
        <v>34</v>
      </c>
      <c r="K5" s="23">
        <v>0.87707681018958683</v>
      </c>
      <c r="L5" s="1"/>
      <c r="M5" s="1" t="s">
        <v>105</v>
      </c>
      <c r="N5" s="1">
        <v>680</v>
      </c>
      <c r="O5" s="1"/>
    </row>
    <row r="6" spans="2:16">
      <c r="B6" s="42">
        <v>43178</v>
      </c>
      <c r="C6" s="43">
        <v>671.18</v>
      </c>
      <c r="D6" s="25">
        <v>4</v>
      </c>
      <c r="E6" s="44"/>
      <c r="F6" s="25">
        <v>4</v>
      </c>
      <c r="G6" s="25">
        <v>783</v>
      </c>
      <c r="H6" s="25">
        <v>11</v>
      </c>
      <c r="I6" s="1"/>
      <c r="J6" s="23" t="s">
        <v>35</v>
      </c>
      <c r="K6" s="23">
        <v>0.76926373097234046</v>
      </c>
      <c r="L6" s="1"/>
      <c r="M6" s="1" t="s">
        <v>106</v>
      </c>
      <c r="N6" s="1">
        <v>30</v>
      </c>
      <c r="O6" s="1"/>
    </row>
    <row r="7" spans="2:16">
      <c r="B7" s="42">
        <v>43179</v>
      </c>
      <c r="C7" s="43">
        <v>675.45</v>
      </c>
      <c r="D7" s="25">
        <v>5</v>
      </c>
      <c r="E7" s="44"/>
      <c r="F7" s="25">
        <v>5</v>
      </c>
      <c r="G7" s="25">
        <v>610</v>
      </c>
      <c r="H7" s="25">
        <v>3</v>
      </c>
      <c r="I7" s="1"/>
      <c r="J7" s="23" t="s">
        <v>36</v>
      </c>
      <c r="K7" s="23">
        <v>0.75151478720098197</v>
      </c>
      <c r="L7" s="1"/>
      <c r="M7" s="1" t="s">
        <v>107</v>
      </c>
      <c r="N7" s="4">
        <f>K21+(K22*N5)</f>
        <v>4.2300000000000004</v>
      </c>
      <c r="O7" s="1"/>
    </row>
    <row r="8" spans="2:16">
      <c r="B8" s="42">
        <v>43180</v>
      </c>
      <c r="C8" s="43">
        <v>672.8</v>
      </c>
      <c r="D8" s="25">
        <v>6</v>
      </c>
      <c r="E8" s="44"/>
      <c r="F8" s="25">
        <v>6</v>
      </c>
      <c r="G8" s="25">
        <v>841</v>
      </c>
      <c r="H8" s="25">
        <v>13</v>
      </c>
      <c r="I8" s="1"/>
      <c r="J8" s="23" t="s">
        <v>37</v>
      </c>
      <c r="K8" s="23">
        <v>2.4281592332268476</v>
      </c>
      <c r="L8" s="1"/>
      <c r="M8" s="1" t="s">
        <v>108</v>
      </c>
      <c r="N8" s="4">
        <f>N6+N7</f>
        <v>34.230000000000004</v>
      </c>
      <c r="O8" s="60" t="s">
        <v>122</v>
      </c>
    </row>
    <row r="9" spans="2:16" ht="16" thickBot="1">
      <c r="B9" s="42">
        <v>43181</v>
      </c>
      <c r="C9" s="43">
        <v>677.99</v>
      </c>
      <c r="D9" s="25">
        <v>7</v>
      </c>
      <c r="E9" s="44"/>
      <c r="F9" s="25">
        <v>7</v>
      </c>
      <c r="G9" s="25">
        <v>785</v>
      </c>
      <c r="H9" s="25">
        <v>12</v>
      </c>
      <c r="I9" s="1"/>
      <c r="J9" s="24" t="s">
        <v>38</v>
      </c>
      <c r="K9" s="24">
        <v>15</v>
      </c>
      <c r="L9" s="1"/>
      <c r="M9" s="1" t="s">
        <v>111</v>
      </c>
      <c r="N9" s="4">
        <f>K11+(K12*(N8+F17))</f>
        <v>717.37080000000003</v>
      </c>
      <c r="O9" s="60" t="s">
        <v>122</v>
      </c>
    </row>
    <row r="10" spans="2:16">
      <c r="B10" s="42">
        <v>43182</v>
      </c>
      <c r="C10" s="43">
        <v>679.19</v>
      </c>
      <c r="D10" s="25">
        <v>8</v>
      </c>
      <c r="E10" s="44"/>
      <c r="F10" s="25">
        <v>8</v>
      </c>
      <c r="G10" s="25">
        <v>639</v>
      </c>
      <c r="H10" s="25">
        <v>7</v>
      </c>
      <c r="I10" s="1"/>
      <c r="J10" s="22"/>
      <c r="K10" s="22" t="s">
        <v>49</v>
      </c>
      <c r="L10" s="1"/>
      <c r="M10" s="1" t="s">
        <v>109</v>
      </c>
      <c r="N10" s="29">
        <v>75000</v>
      </c>
      <c r="O10" s="60"/>
    </row>
    <row r="11" spans="2:16">
      <c r="B11" s="42">
        <v>43183</v>
      </c>
      <c r="C11" s="43">
        <v>675.37</v>
      </c>
      <c r="D11" s="25">
        <v>9</v>
      </c>
      <c r="E11" s="44"/>
      <c r="F11" s="25">
        <v>9</v>
      </c>
      <c r="G11" s="25">
        <v>762</v>
      </c>
      <c r="H11" s="25">
        <v>10</v>
      </c>
      <c r="I11" s="1"/>
      <c r="J11" s="23" t="s">
        <v>43</v>
      </c>
      <c r="K11" s="23">
        <v>670.11</v>
      </c>
      <c r="L11" s="1"/>
      <c r="M11" s="1" t="s">
        <v>110</v>
      </c>
      <c r="N11" s="30">
        <f>N9*N10</f>
        <v>53802810</v>
      </c>
      <c r="O11" s="60"/>
    </row>
    <row r="12" spans="2:16" ht="16" thickBot="1">
      <c r="B12" s="42">
        <v>43184</v>
      </c>
      <c r="C12" s="43">
        <v>679.93</v>
      </c>
      <c r="D12" s="25">
        <v>10</v>
      </c>
      <c r="E12" s="44"/>
      <c r="F12" s="25">
        <v>10</v>
      </c>
      <c r="G12" s="25">
        <v>762</v>
      </c>
      <c r="H12" s="25">
        <v>11</v>
      </c>
      <c r="I12" s="1"/>
      <c r="J12" s="24" t="s">
        <v>99</v>
      </c>
      <c r="K12" s="24">
        <v>0.96</v>
      </c>
      <c r="L12" s="1"/>
      <c r="M12" s="1" t="s">
        <v>112</v>
      </c>
      <c r="N12" s="31">
        <v>55000000</v>
      </c>
      <c r="O12" s="60"/>
    </row>
    <row r="13" spans="2:16" ht="16" thickBot="1">
      <c r="B13" s="42">
        <v>43185</v>
      </c>
      <c r="C13" s="43">
        <v>682.68</v>
      </c>
      <c r="D13" s="25">
        <v>11</v>
      </c>
      <c r="E13" s="44"/>
      <c r="F13" s="25">
        <v>11</v>
      </c>
      <c r="G13" s="25">
        <v>862</v>
      </c>
      <c r="H13" s="25">
        <v>15</v>
      </c>
      <c r="I13" s="1"/>
      <c r="J13" s="1"/>
      <c r="K13" s="1"/>
      <c r="L13" s="1"/>
      <c r="M13" s="1" t="s">
        <v>121</v>
      </c>
      <c r="N13" s="31">
        <v>100000</v>
      </c>
      <c r="O13" s="60"/>
    </row>
    <row r="14" spans="2:16">
      <c r="B14" s="42">
        <v>43186</v>
      </c>
      <c r="C14" s="43">
        <v>683.87</v>
      </c>
      <c r="D14" s="25">
        <v>12</v>
      </c>
      <c r="E14" s="44"/>
      <c r="F14" s="25">
        <v>12</v>
      </c>
      <c r="G14" s="25">
        <v>679</v>
      </c>
      <c r="H14" s="25">
        <v>5</v>
      </c>
      <c r="I14" s="1"/>
      <c r="J14" s="28" t="s">
        <v>120</v>
      </c>
      <c r="K14" s="28"/>
      <c r="L14" s="1"/>
      <c r="M14" s="1" t="s">
        <v>113</v>
      </c>
      <c r="N14" s="31">
        <f>N12-N11-N13</f>
        <v>1097190</v>
      </c>
      <c r="O14" s="60" t="s">
        <v>122</v>
      </c>
      <c r="P14">
        <f>N14/N9</f>
        <v>1529.4600783862404</v>
      </c>
    </row>
    <row r="15" spans="2:16">
      <c r="B15" s="42">
        <v>43187</v>
      </c>
      <c r="C15" s="43">
        <v>683.17</v>
      </c>
      <c r="D15" s="25">
        <v>13</v>
      </c>
      <c r="E15" s="44"/>
      <c r="F15" s="25">
        <v>13</v>
      </c>
      <c r="G15" s="25">
        <v>835</v>
      </c>
      <c r="H15" s="25">
        <v>13</v>
      </c>
      <c r="I15" s="1"/>
      <c r="J15" s="23" t="s">
        <v>34</v>
      </c>
      <c r="K15" s="23">
        <v>0.93616965319186263</v>
      </c>
      <c r="L15" s="1"/>
      <c r="O15" s="60"/>
    </row>
    <row r="16" spans="2:16">
      <c r="B16" s="42">
        <v>43188</v>
      </c>
      <c r="C16" s="43">
        <v>680.4</v>
      </c>
      <c r="D16" s="25">
        <v>14</v>
      </c>
      <c r="E16" s="44"/>
      <c r="F16" s="25">
        <v>14</v>
      </c>
      <c r="G16" s="25">
        <v>607</v>
      </c>
      <c r="H16" s="25">
        <v>4</v>
      </c>
      <c r="I16" s="1"/>
      <c r="J16" s="23" t="s">
        <v>35</v>
      </c>
      <c r="K16" s="23">
        <v>0.8764136195573724</v>
      </c>
      <c r="L16" s="1"/>
      <c r="M16" s="1" t="s">
        <v>114</v>
      </c>
      <c r="N16" s="1"/>
      <c r="O16" s="60"/>
    </row>
    <row r="17" spans="2:16">
      <c r="B17" s="42">
        <v>43189</v>
      </c>
      <c r="C17" s="43">
        <v>685.81</v>
      </c>
      <c r="D17" s="25">
        <v>15</v>
      </c>
      <c r="E17" s="44"/>
      <c r="F17" s="25">
        <v>15</v>
      </c>
      <c r="G17" s="25">
        <v>665</v>
      </c>
      <c r="H17" s="25">
        <v>3</v>
      </c>
      <c r="I17" s="1"/>
      <c r="J17" s="23" t="s">
        <v>36</v>
      </c>
      <c r="K17" s="23">
        <v>0.86954770953278193</v>
      </c>
      <c r="L17" s="1"/>
      <c r="M17" s="1" t="s">
        <v>105</v>
      </c>
      <c r="N17" s="1">
        <v>850</v>
      </c>
      <c r="O17" s="60"/>
    </row>
    <row r="18" spans="2:16">
      <c r="B18" s="25"/>
      <c r="C18" s="25"/>
      <c r="D18" s="25"/>
      <c r="E18" s="44"/>
      <c r="F18" s="25">
        <v>16</v>
      </c>
      <c r="G18" s="25">
        <v>647</v>
      </c>
      <c r="H18" s="25">
        <v>7</v>
      </c>
      <c r="I18" s="1"/>
      <c r="J18" s="23" t="s">
        <v>37</v>
      </c>
      <c r="K18" s="23">
        <v>1.481795541181042</v>
      </c>
      <c r="L18" s="1"/>
      <c r="M18" s="1" t="s">
        <v>106</v>
      </c>
      <c r="N18" s="1">
        <v>15</v>
      </c>
      <c r="O18" s="60"/>
    </row>
    <row r="19" spans="2:16" ht="16" thickBot="1">
      <c r="B19" s="25"/>
      <c r="C19" s="25"/>
      <c r="D19" s="25"/>
      <c r="E19" s="44"/>
      <c r="F19" s="25">
        <v>17</v>
      </c>
      <c r="G19" s="25">
        <v>685</v>
      </c>
      <c r="H19" s="25">
        <v>6</v>
      </c>
      <c r="I19" s="1"/>
      <c r="J19" s="24" t="s">
        <v>38</v>
      </c>
      <c r="K19" s="24">
        <v>20</v>
      </c>
      <c r="L19" s="1"/>
      <c r="M19" s="1" t="s">
        <v>107</v>
      </c>
      <c r="N19" s="4">
        <f>K21+(K22*N17)</f>
        <v>11.030000000000001</v>
      </c>
      <c r="O19" s="60"/>
    </row>
    <row r="20" spans="2:16">
      <c r="B20" s="25"/>
      <c r="C20" s="25"/>
      <c r="D20" s="25"/>
      <c r="E20" s="44"/>
      <c r="F20" s="25">
        <v>18</v>
      </c>
      <c r="G20" s="25">
        <v>720</v>
      </c>
      <c r="H20" s="25">
        <v>12</v>
      </c>
      <c r="I20" s="1"/>
      <c r="J20" s="22"/>
      <c r="K20" s="22" t="s">
        <v>49</v>
      </c>
      <c r="L20" s="1"/>
      <c r="M20" s="1" t="s">
        <v>108</v>
      </c>
      <c r="N20" s="4">
        <f>N18+N19</f>
        <v>26.03</v>
      </c>
      <c r="O20" s="60" t="s">
        <v>122</v>
      </c>
    </row>
    <row r="21" spans="2:16">
      <c r="B21" s="25"/>
      <c r="C21" s="25"/>
      <c r="D21" s="25"/>
      <c r="E21" s="44"/>
      <c r="F21" s="25">
        <v>19</v>
      </c>
      <c r="G21" s="25">
        <v>652</v>
      </c>
      <c r="H21" s="25">
        <v>6</v>
      </c>
      <c r="I21" s="1"/>
      <c r="J21" s="23" t="s">
        <v>43</v>
      </c>
      <c r="K21" s="23">
        <v>-22.97</v>
      </c>
      <c r="L21" s="1"/>
      <c r="M21" s="1" t="s">
        <v>111</v>
      </c>
      <c r="N21" s="32">
        <f>K11+(K12*(N20+F17))</f>
        <v>709.49879999999996</v>
      </c>
      <c r="O21" s="60" t="s">
        <v>122</v>
      </c>
    </row>
    <row r="22" spans="2:16" ht="16" thickBot="1">
      <c r="B22" s="25"/>
      <c r="C22" s="25"/>
      <c r="D22" s="25"/>
      <c r="E22" s="44"/>
      <c r="F22" s="25">
        <v>20</v>
      </c>
      <c r="G22" s="25">
        <v>828</v>
      </c>
      <c r="H22" s="25">
        <v>15</v>
      </c>
      <c r="I22" s="1"/>
      <c r="J22" s="24" t="s">
        <v>101</v>
      </c>
      <c r="K22" s="24">
        <v>0.04</v>
      </c>
      <c r="L22" s="1"/>
      <c r="M22" s="1" t="s">
        <v>109</v>
      </c>
      <c r="N22" s="33">
        <f>N10</f>
        <v>75000</v>
      </c>
      <c r="O22" s="60"/>
    </row>
    <row r="23" spans="2:1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s">
        <v>110</v>
      </c>
      <c r="N23" s="30">
        <f>N22*N21</f>
        <v>53212410</v>
      </c>
      <c r="O23" s="60"/>
    </row>
    <row r="24" spans="2:1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 t="s">
        <v>112</v>
      </c>
      <c r="N24" s="31">
        <v>55000000</v>
      </c>
      <c r="O24" s="60"/>
    </row>
    <row r="25" spans="2:1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 t="s">
        <v>121</v>
      </c>
      <c r="N25" s="31">
        <v>200000</v>
      </c>
      <c r="O25" s="60"/>
    </row>
    <row r="26" spans="2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 t="s">
        <v>113</v>
      </c>
      <c r="N26" s="31">
        <f>N24-N23-N25</f>
        <v>1587590</v>
      </c>
      <c r="O26" s="60" t="s">
        <v>122</v>
      </c>
      <c r="P26">
        <f>N26/N21</f>
        <v>2237.621825435082</v>
      </c>
    </row>
    <row r="27" spans="2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0"/>
    </row>
    <row r="28" spans="2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 t="s">
        <v>115</v>
      </c>
      <c r="N28" s="1"/>
      <c r="O28" s="60"/>
    </row>
    <row r="29" spans="2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 t="s">
        <v>111</v>
      </c>
      <c r="N29" s="4">
        <f>C17</f>
        <v>685.81</v>
      </c>
      <c r="O29" s="60" t="s">
        <v>122</v>
      </c>
    </row>
    <row r="30" spans="2:16"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 t="s">
        <v>116</v>
      </c>
      <c r="N30" s="33">
        <f>N10</f>
        <v>75000</v>
      </c>
      <c r="O30" s="60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 t="s">
        <v>110</v>
      </c>
      <c r="N31" s="30">
        <f>N30*N29</f>
        <v>51435749.999999993</v>
      </c>
      <c r="O31" s="60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 t="s">
        <v>59</v>
      </c>
      <c r="N32" s="31">
        <v>55000000</v>
      </c>
      <c r="O32" s="60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 t="s">
        <v>117</v>
      </c>
      <c r="N33" s="34">
        <v>0.03</v>
      </c>
      <c r="O33" s="60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 t="s">
        <v>118</v>
      </c>
      <c r="N34" s="31">
        <f>N32*(1-N33)</f>
        <v>53350000</v>
      </c>
      <c r="O34" s="60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 t="s">
        <v>113</v>
      </c>
      <c r="N35" s="30">
        <f>N34-N31</f>
        <v>1914250.0000000075</v>
      </c>
      <c r="O35" s="60" t="s">
        <v>125</v>
      </c>
      <c r="P35">
        <f>N35/N29</f>
        <v>2791.2249748472718</v>
      </c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46" t="s">
        <v>130</v>
      </c>
      <c r="N36" s="46"/>
      <c r="O36" s="60" t="s">
        <v>122</v>
      </c>
    </row>
    <row r="37" spans="2:16">
      <c r="O37" s="60" t="s">
        <v>126</v>
      </c>
    </row>
  </sheetData>
  <sortState ref="F3:H22">
    <sortCondition ref="F3"/>
  </sortState>
  <mergeCells count="1">
    <mergeCell ref="M36:N3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Hoja1</vt:lpstr>
      <vt:lpstr>Primera pregunta</vt:lpstr>
      <vt:lpstr>Segunda pregunta</vt:lpstr>
      <vt:lpstr>Tercera pregunta</vt:lpstr>
      <vt:lpstr>Tercera pregunta (2)</vt:lpstr>
      <vt:lpstr>Cuarta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2018-05-21T22:33:24Z</dcterms:created>
  <dcterms:modified xsi:type="dcterms:W3CDTF">2018-05-28T20:48:29Z</dcterms:modified>
</cp:coreProperties>
</file>