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20" yWindow="520" windowWidth="27680" windowHeight="15880" tabRatio="500"/>
  </bookViews>
  <sheets>
    <sheet name="Primera pregunta" sheetId="1" r:id="rId1"/>
    <sheet name="Segunda pregunta" sheetId="5" r:id="rId2"/>
    <sheet name="Tercera pregunta" sheetId="3" r:id="rId3"/>
    <sheet name="Cuarta pregunta" sheetId="4" r:id="rId4"/>
  </sheets>
  <externalReferences>
    <externalReference r:id="rId5"/>
    <externalReference r:id="rId6"/>
  </externalReferences>
  <definedNames>
    <definedName name="units" localSheetId="1">[1]Colas!$E$5</definedName>
    <definedName name="units">[2]Colas!$E$5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5" l="1"/>
  <c r="B16" i="5"/>
  <c r="B17" i="5"/>
  <c r="B7" i="5"/>
  <c r="B6" i="5"/>
  <c r="B8" i="5"/>
  <c r="B14" i="5"/>
  <c r="B4" i="5"/>
  <c r="U25" i="1"/>
  <c r="G24" i="3"/>
  <c r="G25" i="3"/>
  <c r="G27" i="3"/>
  <c r="H24" i="3"/>
  <c r="H25" i="3"/>
  <c r="H27" i="3"/>
  <c r="H20" i="3"/>
  <c r="F20" i="3"/>
  <c r="W40" i="1"/>
  <c r="W41" i="1"/>
  <c r="W38" i="1"/>
  <c r="U38" i="1"/>
  <c r="V39" i="1"/>
  <c r="U37" i="1"/>
  <c r="W36" i="1"/>
  <c r="U36" i="1"/>
  <c r="W24" i="1"/>
  <c r="U24" i="1"/>
  <c r="Y24" i="1"/>
  <c r="X24" i="1"/>
  <c r="U23" i="1"/>
  <c r="W23" i="1"/>
  <c r="V23" i="1"/>
  <c r="U22" i="1"/>
  <c r="U20" i="1"/>
  <c r="U19" i="1"/>
  <c r="U17" i="1"/>
  <c r="E35" i="1"/>
  <c r="E36" i="1"/>
  <c r="E37" i="1"/>
  <c r="E38" i="1"/>
  <c r="E39" i="1"/>
  <c r="E40" i="1"/>
  <c r="E41" i="1"/>
  <c r="E42" i="1"/>
  <c r="E43" i="1"/>
  <c r="E44" i="1"/>
  <c r="E45" i="1"/>
  <c r="E46" i="1"/>
  <c r="E47" i="1"/>
  <c r="E48" i="1"/>
  <c r="E49" i="1"/>
  <c r="E50" i="1"/>
  <c r="E51" i="1"/>
  <c r="E52" i="1"/>
  <c r="E53" i="1"/>
  <c r="D35" i="1"/>
  <c r="D36" i="1"/>
  <c r="D37" i="1"/>
  <c r="D38" i="1"/>
  <c r="D39" i="1"/>
  <c r="D40" i="1"/>
  <c r="D41" i="1"/>
  <c r="D42" i="1"/>
  <c r="D43" i="1"/>
  <c r="D44" i="1"/>
  <c r="D45" i="1"/>
  <c r="D46" i="1"/>
  <c r="D47" i="1"/>
  <c r="D48" i="1"/>
  <c r="D49" i="1"/>
  <c r="D50" i="1"/>
  <c r="D51" i="1"/>
  <c r="D52" i="1"/>
  <c r="D53" i="1"/>
  <c r="C35" i="1"/>
  <c r="C36" i="1"/>
  <c r="C37" i="1"/>
  <c r="C38" i="1"/>
  <c r="C39" i="1"/>
  <c r="C40" i="1"/>
  <c r="C41" i="1"/>
  <c r="C42" i="1"/>
  <c r="C43" i="1"/>
  <c r="C44" i="1"/>
  <c r="C45" i="1"/>
  <c r="C46" i="1"/>
  <c r="C47" i="1"/>
  <c r="C48" i="1"/>
  <c r="C49" i="1"/>
  <c r="C50" i="1"/>
  <c r="C51" i="1"/>
  <c r="C52" i="1"/>
  <c r="C53" i="1"/>
  <c r="D34" i="1"/>
  <c r="E34" i="1"/>
  <c r="C34" i="1"/>
  <c r="D13" i="1"/>
  <c r="D14" i="1"/>
  <c r="D15" i="1"/>
  <c r="D16" i="1"/>
  <c r="D17" i="1"/>
  <c r="D18" i="1"/>
  <c r="D19" i="1"/>
  <c r="D20" i="1"/>
  <c r="D21" i="1"/>
  <c r="D22" i="1"/>
  <c r="D23" i="1"/>
  <c r="D24" i="1"/>
  <c r="D25" i="1"/>
  <c r="D26" i="1"/>
  <c r="D27" i="1"/>
  <c r="D28" i="1"/>
  <c r="D29" i="1"/>
  <c r="D30" i="1"/>
  <c r="D31" i="1"/>
  <c r="D12" i="1"/>
  <c r="C13" i="1"/>
  <c r="C14" i="1"/>
  <c r="C15" i="1"/>
  <c r="C16" i="1"/>
  <c r="C17" i="1"/>
  <c r="C18" i="1"/>
  <c r="C19" i="1"/>
  <c r="C20" i="1"/>
  <c r="C21" i="1"/>
  <c r="C22" i="1"/>
  <c r="C23" i="1"/>
  <c r="C24" i="1"/>
  <c r="C25" i="1"/>
  <c r="C26" i="1"/>
  <c r="C27" i="1"/>
  <c r="C28" i="1"/>
  <c r="C29" i="1"/>
  <c r="C30" i="1"/>
  <c r="C31" i="1"/>
  <c r="C12" i="1"/>
  <c r="V9" i="1"/>
  <c r="V8" i="1"/>
  <c r="C9" i="1"/>
  <c r="D9" i="1"/>
  <c r="E9" i="1"/>
  <c r="F9" i="1"/>
  <c r="G9" i="1"/>
  <c r="H9" i="1"/>
  <c r="I9" i="1"/>
  <c r="J9" i="1"/>
  <c r="K9" i="1"/>
  <c r="L9" i="1"/>
  <c r="M9" i="1"/>
  <c r="N9" i="1"/>
  <c r="O9" i="1"/>
  <c r="P9" i="1"/>
  <c r="Q9" i="1"/>
  <c r="R9" i="1"/>
  <c r="S9" i="1"/>
  <c r="T9" i="1"/>
  <c r="U9" i="1"/>
  <c r="B9" i="1"/>
  <c r="C8" i="1"/>
  <c r="D8" i="1"/>
  <c r="E8" i="1"/>
  <c r="F8" i="1"/>
  <c r="G8" i="1"/>
  <c r="H8" i="1"/>
  <c r="I8" i="1"/>
  <c r="J8" i="1"/>
  <c r="K8" i="1"/>
  <c r="L8" i="1"/>
  <c r="M8" i="1"/>
  <c r="N8" i="1"/>
  <c r="O8" i="1"/>
  <c r="P8" i="1"/>
  <c r="Q8" i="1"/>
  <c r="R8" i="1"/>
  <c r="S8" i="1"/>
  <c r="T8" i="1"/>
  <c r="U8" i="1"/>
  <c r="B8" i="1"/>
</calcChain>
</file>

<file path=xl/sharedStrings.xml><?xml version="1.0" encoding="utf-8"?>
<sst xmlns="http://schemas.openxmlformats.org/spreadsheetml/2006/main" count="106" uniqueCount="87">
  <si>
    <t>Muestras</t>
  </si>
  <si>
    <t>Media</t>
  </si>
  <si>
    <t>Rango</t>
  </si>
  <si>
    <t>Ls</t>
  </si>
  <si>
    <t>Lc</t>
  </si>
  <si>
    <t>Li</t>
  </si>
  <si>
    <t>Análisis de Capacidad</t>
  </si>
  <si>
    <t>Especificación 2 ± 0.10</t>
  </si>
  <si>
    <t>LS</t>
  </si>
  <si>
    <t>LI</t>
  </si>
  <si>
    <t>LC</t>
  </si>
  <si>
    <t>σ</t>
  </si>
  <si>
    <t>Cp</t>
  </si>
  <si>
    <t>Cpk</t>
  </si>
  <si>
    <t>t</t>
  </si>
  <si>
    <t>Cpm</t>
  </si>
  <si>
    <t>St</t>
  </si>
  <si>
    <t>Estado del Proceso</t>
  </si>
  <si>
    <t>A</t>
  </si>
  <si>
    <t>B</t>
  </si>
  <si>
    <t>C</t>
  </si>
  <si>
    <t>D</t>
  </si>
  <si>
    <t>Porcentaje de Desperdicios</t>
  </si>
  <si>
    <t>Zt Ls</t>
  </si>
  <si>
    <t>Zt Li</t>
  </si>
  <si>
    <t>Pb</t>
  </si>
  <si>
    <t>Defectuosos</t>
  </si>
  <si>
    <t>Defectuosos por precisión</t>
  </si>
  <si>
    <t>Defectuosos por exactitud</t>
  </si>
  <si>
    <t>Análisis</t>
  </si>
  <si>
    <t>gramos</t>
  </si>
  <si>
    <t>Paquetes</t>
  </si>
  <si>
    <t>LSE</t>
  </si>
  <si>
    <t>LCE</t>
  </si>
  <si>
    <t>LIE</t>
  </si>
  <si>
    <t>Sigma</t>
  </si>
  <si>
    <t>Cp objetivo</t>
  </si>
  <si>
    <t>Cp actual</t>
  </si>
  <si>
    <t>Media baja a</t>
  </si>
  <si>
    <t>Matriz transicion</t>
  </si>
  <si>
    <t>CUENTAS</t>
  </si>
  <si>
    <t>Pagadas</t>
  </si>
  <si>
    <t>Incobrables</t>
  </si>
  <si>
    <t>Vencidas 1 mes</t>
  </si>
  <si>
    <t>Vencidas 2 meses</t>
  </si>
  <si>
    <t>Vencidas  1 mes</t>
  </si>
  <si>
    <t>MATRIZ - F</t>
  </si>
  <si>
    <t>MATRIZ - FA</t>
  </si>
  <si>
    <t>a-</t>
  </si>
  <si>
    <t>ESTADO PAGADO / INCOBRABLE</t>
  </si>
  <si>
    <t>(9 pts)</t>
  </si>
  <si>
    <t>Pagado</t>
  </si>
  <si>
    <t>Incobrable</t>
  </si>
  <si>
    <t>Matriz M(1)</t>
  </si>
  <si>
    <t>Matriz M(2)</t>
  </si>
  <si>
    <t>c-</t>
  </si>
  <si>
    <t>(2 pts)</t>
  </si>
  <si>
    <t>b-</t>
  </si>
  <si>
    <t>FLUJO DE EFECTIVO</t>
  </si>
  <si>
    <t>Mes (0)</t>
  </si>
  <si>
    <t>Mes (1)</t>
  </si>
  <si>
    <t>Mes (2)</t>
  </si>
  <si>
    <t>Saldo Inicial</t>
  </si>
  <si>
    <t>INGRESOS</t>
  </si>
  <si>
    <t>GASTOS</t>
  </si>
  <si>
    <t>SALDO</t>
  </si>
  <si>
    <r>
      <rPr>
        <b/>
        <sz val="18"/>
        <color theme="1"/>
        <rFont val="Calibri"/>
        <scheme val="minor"/>
      </rPr>
      <t>Análisis</t>
    </r>
    <r>
      <rPr>
        <b/>
        <sz val="15"/>
        <color theme="1"/>
        <rFont val="Calibri"/>
        <scheme val="minor"/>
      </rPr>
      <t xml:space="preserve">
</t>
    </r>
    <r>
      <rPr>
        <b/>
        <sz val="14"/>
        <color theme="1"/>
        <rFont val="Calibri"/>
        <scheme val="minor"/>
      </rPr>
      <t>E</t>
    </r>
    <r>
      <rPr>
        <b/>
        <sz val="12"/>
        <color theme="1"/>
        <rFont val="Calibri"/>
        <family val="2"/>
        <scheme val="minor"/>
      </rPr>
      <t>l proceso no está bajo control estadístico y no es capaz de cumplir especificaciones porque las causas de variación son muy frecuentes. La variabilidad del proceso supera la variabilidad permitida por la especificación.  Por lo que se obtiene un 13.6% de producto defectuoso.  Ocurre el patrón número uno, falta de variabilidad que está relacionado con la mano de obra.</t>
    </r>
  </si>
  <si>
    <r>
      <rPr>
        <b/>
        <sz val="16"/>
        <rFont val="Calibri"/>
        <scheme val="minor"/>
      </rPr>
      <t>Recomendación</t>
    </r>
    <r>
      <rPr>
        <b/>
        <sz val="12"/>
        <rFont val="Calibri"/>
        <scheme val="minor"/>
      </rPr>
      <t xml:space="preserve">
Revisar el sistema actual para monitoreo del proceso para identificar las causas especiales de la inestabilidad, para esto se requerirá implementar una o más cartas de control si no existían antes. Paralelamente se debe identificar el tipo de inestabilidad predominante en el proceso, y una vez localizado el patrón de inestabilidad, hacer una lista de variables de entrada o situaciones que podrían causar el patrón. Una ves hecha esa lista, lo que sigue
es confirmar cuál de ellas realmente genera esos cambios, para hacer la confirmación se tienen dos enfoques: 
a)Analizar la distribucion de los datos de manera estratificada
b) Diseñar y correr adecuadamente un diseño experimental </t>
    </r>
  </si>
  <si>
    <t>DATOS</t>
  </si>
  <si>
    <t>Peso por caja</t>
  </si>
  <si>
    <t>Peso por paquete</t>
  </si>
  <si>
    <t>Media por paquete (proceso)</t>
  </si>
  <si>
    <t>CÁLCULOS</t>
  </si>
  <si>
    <t>No se llega al Cp objetivo, es un Cp de la muestra</t>
  </si>
  <si>
    <t>Variabilidad a 1 lado</t>
  </si>
  <si>
    <t>Límite inferior por paquete</t>
  </si>
  <si>
    <t>Se sale del LI de la especificación</t>
  </si>
  <si>
    <t>Límite inferior por caja</t>
  </si>
  <si>
    <t>PREGUNTA 1</t>
  </si>
  <si>
    <t>PREGUNTA 2</t>
  </si>
  <si>
    <t>Se debe disminuir la variabilidad del proceso, para esto se deben aplicar cartas de control para poder identificar causas asignables y lograr que el proceso esté bajo control estadístico, solo en ese momento se podrá evaluar la capacidad.</t>
  </si>
  <si>
    <t>Se pensaría que el proceso es capaz porque Cp&gt;1. Pero cuando se aplica la variación se nota que el límite inferior puede bajar hasta 259,52 por caja o 32,44 por paquete cuando la media baja a 43g. Esto quiere decir que no se puede asegurar eque el proceso sea capaz.</t>
  </si>
  <si>
    <t>(4 pts)</t>
  </si>
  <si>
    <t>(5 pts)</t>
  </si>
  <si>
    <t>Malo 3 pts</t>
  </si>
  <si>
    <t>10 pts</t>
  </si>
  <si>
    <t>5 pts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</si>
</sst>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 #,##0.00_);_(* \(#,##0.00\);_(* &quot;-&quot;??_);_(@_)"/>
    <numFmt numFmtId="166" formatCode="General_)"/>
    <numFmt numFmtId="167" formatCode="0.0%"/>
  </numFmts>
  <fonts count="2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0"/>
      <name val="Arial"/>
    </font>
    <font>
      <sz val="10"/>
      <name val="Arial"/>
    </font>
    <font>
      <u/>
      <sz val="12"/>
      <color theme="10"/>
      <name val="Calibri"/>
      <family val="2"/>
      <scheme val="minor"/>
    </font>
    <font>
      <u/>
      <sz val="12"/>
      <color theme="11"/>
      <name val="Calibri"/>
      <family val="2"/>
      <scheme val="minor"/>
    </font>
    <font>
      <b/>
      <sz val="14"/>
      <color theme="1"/>
      <name val="Calibri"/>
      <scheme val="minor"/>
    </font>
    <font>
      <b/>
      <sz val="18"/>
      <color theme="1"/>
      <name val="Calibri"/>
      <scheme val="minor"/>
    </font>
    <font>
      <b/>
      <sz val="16"/>
      <color rgb="FFFF0000"/>
      <name val="Calibri"/>
      <scheme val="minor"/>
    </font>
    <font>
      <b/>
      <sz val="16"/>
      <name val="Calibri"/>
      <scheme val="minor"/>
    </font>
    <font>
      <b/>
      <sz val="12"/>
      <name val="Calibri"/>
      <scheme val="minor"/>
    </font>
    <font>
      <sz val="11"/>
      <color theme="1"/>
      <name val="Calibri"/>
      <family val="2"/>
      <scheme val="minor"/>
    </font>
    <font>
      <b/>
      <sz val="11"/>
      <color theme="1"/>
      <name val="Calibri"/>
      <family val="2"/>
      <scheme val="minor"/>
    </font>
    <font>
      <sz val="11"/>
      <name val="Calibri"/>
      <family val="2"/>
      <scheme val="minor"/>
    </font>
    <font>
      <sz val="12"/>
      <name val="Helv"/>
    </font>
    <font>
      <sz val="12"/>
      <color theme="1"/>
      <name val="Arial"/>
      <family val="2"/>
    </font>
    <font>
      <sz val="12"/>
      <color theme="1"/>
      <name val="Symbol"/>
      <family val="1"/>
      <charset val="2"/>
    </font>
    <font>
      <b/>
      <sz val="15"/>
      <color theme="1"/>
      <name val="Calibri"/>
      <scheme val="minor"/>
    </font>
    <font>
      <b/>
      <sz val="11"/>
      <color theme="0"/>
      <name val="Calibri"/>
      <family val="2"/>
      <scheme val="minor"/>
    </font>
    <font>
      <b/>
      <sz val="11"/>
      <name val="Calibri"/>
      <family val="2"/>
      <scheme val="minor"/>
    </font>
    <font>
      <b/>
      <sz val="11"/>
      <color rgb="FFFF0000"/>
      <name val="Calibri"/>
      <scheme val="minor"/>
    </font>
    <font>
      <b/>
      <sz val="12"/>
      <color rgb="FFFF0000"/>
      <name val="Calibri"/>
      <scheme val="minor"/>
    </font>
  </fonts>
  <fills count="4">
    <fill>
      <patternFill patternType="none"/>
    </fill>
    <fill>
      <patternFill patternType="gray125"/>
    </fill>
    <fill>
      <patternFill patternType="solid">
        <fgColor rgb="FFFFFF00"/>
        <bgColor indexed="64"/>
      </patternFill>
    </fill>
    <fill>
      <patternFill patternType="solid">
        <fgColor rgb="FF00206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rgb="FFFF0000"/>
      </left>
      <right style="thin">
        <color auto="1"/>
      </right>
      <top style="thin">
        <color auto="1"/>
      </top>
      <bottom style="thin">
        <color auto="1"/>
      </bottom>
      <diagonal/>
    </border>
    <border>
      <left style="thin">
        <color auto="1"/>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rgb="FFFF0000"/>
      </left>
      <right style="thin">
        <color auto="1"/>
      </right>
      <top/>
      <bottom style="thin">
        <color auto="1"/>
      </bottom>
      <diagonal/>
    </border>
    <border>
      <left/>
      <right/>
      <top/>
      <bottom style="double">
        <color auto="1"/>
      </bottom>
      <diagonal/>
    </border>
    <border>
      <left style="thin">
        <color auto="1"/>
      </left>
      <right/>
      <top/>
      <bottom/>
      <diagonal/>
    </border>
  </borders>
  <cellStyleXfs count="4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xf numFmtId="9" fontId="3" fillId="0" borderId="0" applyFont="0" applyFill="0" applyBorder="0" applyAlignment="0" applyProtection="0"/>
    <xf numFmtId="0" fontId="14" fillId="0" borderId="0"/>
    <xf numFmtId="165" fontId="14" fillId="0" borderId="0" applyFont="0" applyFill="0" applyBorder="0" applyAlignment="0" applyProtection="0"/>
    <xf numFmtId="165" fontId="6" fillId="0" borderId="0" applyFont="0" applyFill="0" applyBorder="0" applyAlignment="0" applyProtection="0"/>
    <xf numFmtId="166" fontId="17" fillId="0" borderId="0"/>
    <xf numFmtId="0" fontId="18" fillId="0" borderId="0"/>
    <xf numFmtId="0" fontId="2"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2">
    <xf numFmtId="0" fontId="0" fillId="0" borderId="0" xfId="0"/>
    <xf numFmtId="0" fontId="5" fillId="0" borderId="1" xfId="0" applyFont="1" applyBorder="1" applyAlignment="1">
      <alignment horizontal="center"/>
    </xf>
    <xf numFmtId="2" fontId="6" fillId="0" borderId="1" xfId="0" applyNumberFormat="1" applyFont="1" applyBorder="1" applyAlignment="1">
      <alignment horizontal="right"/>
    </xf>
    <xf numFmtId="2" fontId="6" fillId="0" borderId="5" xfId="0" applyNumberFormat="1" applyFont="1" applyBorder="1" applyAlignment="1">
      <alignment horizontal="right"/>
    </xf>
    <xf numFmtId="0" fontId="0" fillId="0" borderId="1" xfId="0" applyBorder="1" applyAlignment="1">
      <alignment horizontal="center"/>
    </xf>
    <xf numFmtId="2"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4" fillId="0" borderId="0" xfId="0" applyFont="1"/>
    <xf numFmtId="0" fontId="9" fillId="0" borderId="0" xfId="0" applyFont="1"/>
    <xf numFmtId="164" fontId="4" fillId="0" borderId="0" xfId="0" applyNumberFormat="1" applyFont="1"/>
    <xf numFmtId="2" fontId="4" fillId="0" borderId="0" xfId="0" applyNumberFormat="1" applyFont="1"/>
    <xf numFmtId="164" fontId="0" fillId="0" borderId="0" xfId="0" applyNumberFormat="1" applyFont="1" applyAlignment="1">
      <alignment horizontal="center"/>
    </xf>
    <xf numFmtId="0" fontId="0" fillId="0" borderId="0" xfId="0" applyFont="1" applyAlignment="1">
      <alignment horizontal="center"/>
    </xf>
    <xf numFmtId="0" fontId="0" fillId="0" borderId="0" xfId="0" applyAlignment="1">
      <alignment wrapText="1"/>
    </xf>
    <xf numFmtId="0" fontId="14" fillId="0" borderId="0" xfId="33"/>
    <xf numFmtId="0" fontId="14" fillId="0" borderId="1" xfId="33" applyBorder="1"/>
    <xf numFmtId="0" fontId="14" fillId="0" borderId="1" xfId="33" applyBorder="1" applyAlignment="1">
      <alignment horizontal="center"/>
    </xf>
    <xf numFmtId="0" fontId="14" fillId="0" borderId="2" xfId="33" applyBorder="1" applyAlignment="1">
      <alignment horizontal="center"/>
    </xf>
    <xf numFmtId="0" fontId="14" fillId="0" borderId="6" xfId="33" applyBorder="1" applyAlignment="1">
      <alignment horizontal="center"/>
    </xf>
    <xf numFmtId="0" fontId="16" fillId="0" borderId="1" xfId="33" applyFont="1" applyBorder="1"/>
    <xf numFmtId="0" fontId="16" fillId="0" borderId="7" xfId="33" applyFont="1" applyBorder="1" applyAlignment="1">
      <alignment horizontal="center"/>
    </xf>
    <xf numFmtId="0" fontId="16" fillId="0" borderId="8" xfId="33" applyFont="1" applyBorder="1" applyAlignment="1">
      <alignment horizontal="center"/>
    </xf>
    <xf numFmtId="0" fontId="16" fillId="0" borderId="9" xfId="33" applyFont="1" applyBorder="1" applyAlignment="1">
      <alignment horizontal="center"/>
    </xf>
    <xf numFmtId="0" fontId="14" fillId="0" borderId="10" xfId="33" applyBorder="1"/>
    <xf numFmtId="0" fontId="14" fillId="0" borderId="10" xfId="33" applyBorder="1" applyAlignment="1">
      <alignment horizontal="center"/>
    </xf>
    <xf numFmtId="0" fontId="14" fillId="0" borderId="11" xfId="33" applyBorder="1" applyAlignment="1">
      <alignment horizontal="center"/>
    </xf>
    <xf numFmtId="0" fontId="14" fillId="0" borderId="12" xfId="33" applyBorder="1" applyAlignment="1">
      <alignment horizontal="center"/>
    </xf>
    <xf numFmtId="0" fontId="14" fillId="0" borderId="0" xfId="33" applyFont="1" applyAlignment="1">
      <alignment horizontal="right"/>
    </xf>
    <xf numFmtId="165" fontId="0" fillId="0" borderId="1" xfId="34" applyFont="1" applyBorder="1"/>
    <xf numFmtId="165" fontId="14" fillId="0" borderId="0" xfId="33" applyNumberFormat="1"/>
    <xf numFmtId="165" fontId="14" fillId="2" borderId="0" xfId="33" applyNumberFormat="1" applyFill="1"/>
    <xf numFmtId="165" fontId="0" fillId="0" borderId="0" xfId="34" applyFont="1"/>
    <xf numFmtId="165" fontId="0" fillId="0" borderId="13" xfId="34" applyFont="1" applyBorder="1"/>
    <xf numFmtId="0" fontId="19" fillId="0" borderId="0" xfId="38" applyFont="1"/>
    <xf numFmtId="0" fontId="2" fillId="0" borderId="0" xfId="38"/>
    <xf numFmtId="167" fontId="4" fillId="0" borderId="0" xfId="39" applyNumberFormat="1" applyFont="1"/>
    <xf numFmtId="0" fontId="21" fillId="3" borderId="0" xfId="31" applyFont="1" applyFill="1"/>
    <xf numFmtId="0" fontId="14" fillId="0" borderId="1" xfId="31" applyFont="1" applyBorder="1"/>
    <xf numFmtId="0" fontId="14" fillId="0" borderId="1" xfId="31" applyFont="1" applyBorder="1" applyAlignment="1">
      <alignment horizontal="center"/>
    </xf>
    <xf numFmtId="0" fontId="14" fillId="0" borderId="0" xfId="31" applyFont="1"/>
    <xf numFmtId="0" fontId="14" fillId="0" borderId="0" xfId="31" applyFont="1" applyAlignment="1">
      <alignment horizontal="center"/>
    </xf>
    <xf numFmtId="2" fontId="14" fillId="0" borderId="0" xfId="31" applyNumberFormat="1" applyFont="1"/>
    <xf numFmtId="0" fontId="15" fillId="0" borderId="1" xfId="31" applyFont="1" applyBorder="1" applyAlignment="1">
      <alignment horizontal="center" vertical="center"/>
    </xf>
    <xf numFmtId="2" fontId="14" fillId="0" borderId="1" xfId="31" applyNumberFormat="1" applyFont="1" applyBorder="1" applyAlignment="1">
      <alignment horizontal="center" vertical="center"/>
    </xf>
    <xf numFmtId="2" fontId="22" fillId="0" borderId="0" xfId="31" applyNumberFormat="1" applyFont="1"/>
    <xf numFmtId="0" fontId="22" fillId="0" borderId="0" xfId="31" applyFont="1"/>
    <xf numFmtId="0" fontId="20" fillId="0" borderId="0" xfId="0" applyFont="1" applyAlignment="1">
      <alignment horizontal="left" vertical="top" wrapText="1"/>
    </xf>
    <xf numFmtId="0" fontId="4" fillId="0" borderId="0" xfId="0" applyFont="1" applyAlignment="1">
      <alignment horizontal="left" vertical="top" wrapText="1"/>
    </xf>
    <xf numFmtId="0" fontId="13" fillId="0" borderId="0" xfId="0" applyFont="1" applyAlignment="1">
      <alignment horizontal="left" wrapText="1"/>
    </xf>
    <xf numFmtId="0" fontId="0" fillId="0" borderId="0" xfId="0"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1" fillId="0" borderId="1" xfId="0" applyFont="1" applyBorder="1" applyAlignment="1">
      <alignment horizontal="center" vertical="center"/>
    </xf>
    <xf numFmtId="0" fontId="10" fillId="0" borderId="0" xfId="0" applyFont="1" applyAlignment="1">
      <alignment horizontal="center" vertical="center"/>
    </xf>
    <xf numFmtId="0" fontId="14" fillId="0" borderId="0" xfId="31" applyFont="1" applyAlignment="1">
      <alignment horizontal="left" wrapText="1"/>
    </xf>
    <xf numFmtId="0" fontId="23" fillId="0" borderId="0" xfId="33" applyFont="1" applyAlignment="1">
      <alignment horizontal="center"/>
    </xf>
    <xf numFmtId="0" fontId="23" fillId="0" borderId="14" xfId="33" applyFont="1" applyBorder="1" applyAlignment="1">
      <alignment horizontal="center" vertical="center"/>
    </xf>
    <xf numFmtId="0" fontId="24" fillId="0" borderId="0" xfId="38" applyFont="1" applyAlignment="1">
      <alignment horizontal="center"/>
    </xf>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41" builtinId="9" hidden="1"/>
    <cellStyle name="Followed Hyperlink" xfId="43" builtinId="9" hidden="1"/>
    <cellStyle name="Followed Hyperlink" xfId="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40" builtinId="8" hidden="1"/>
    <cellStyle name="Hyperlink" xfId="42" builtinId="8" hidden="1"/>
    <cellStyle name="Hyperlink" xfId="44" builtinId="8" hidden="1"/>
    <cellStyle name="Millares 2" xfId="34"/>
    <cellStyle name="Millares 2 2" xfId="35"/>
    <cellStyle name="Normal" xfId="0" builtinId="0"/>
    <cellStyle name="Normal 2" xfId="31"/>
    <cellStyle name="Normal 2 2" xfId="36"/>
    <cellStyle name="Normal 3" xfId="33"/>
    <cellStyle name="Normal 3 2" xfId="37"/>
    <cellStyle name="Normal 4" xfId="38"/>
    <cellStyle name="Percent" xfId="39" builtinId="5"/>
    <cellStyle name="Percent 2" xfId="32"/>
  </cellStyles>
  <dxfs count="0"/>
  <tableStyles count="0" defaultTableStyle="TableStyleMedium9" defaultPivotStyle="PivotStyleMedium4"/>
  <colors>
    <mruColors>
      <color rgb="FFFF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Carta de Intervalos</a:t>
            </a:r>
          </a:p>
        </c:rich>
      </c:tx>
      <c:layout/>
      <c:overlay val="0"/>
    </c:title>
    <c:autoTitleDeleted val="0"/>
    <c:plotArea>
      <c:layout/>
      <c:lineChart>
        <c:grouping val="standard"/>
        <c:varyColors val="0"/>
        <c:ser>
          <c:idx val="0"/>
          <c:order val="0"/>
          <c:tx>
            <c:strRef>
              <c:f>'Primera pregunta'!$B$11</c:f>
              <c:strCache>
                <c:ptCount val="1"/>
                <c:pt idx="0">
                  <c:v>Rango</c:v>
                </c:pt>
              </c:strCache>
            </c:strRef>
          </c:tx>
          <c:marker>
            <c:symbol val="diamond"/>
            <c:size val="10"/>
          </c:marker>
          <c:val>
            <c:numRef>
              <c:f>'Primera pregunta'!$B$12:$B$31</c:f>
              <c:numCache>
                <c:formatCode>0.000</c:formatCode>
                <c:ptCount val="20"/>
                <c:pt idx="0">
                  <c:v>0.17</c:v>
                </c:pt>
                <c:pt idx="1">
                  <c:v>0.18</c:v>
                </c:pt>
                <c:pt idx="2">
                  <c:v>0.13</c:v>
                </c:pt>
                <c:pt idx="3">
                  <c:v>0.0999999999999998</c:v>
                </c:pt>
                <c:pt idx="4">
                  <c:v>0.24</c:v>
                </c:pt>
                <c:pt idx="5">
                  <c:v>0.13</c:v>
                </c:pt>
                <c:pt idx="6">
                  <c:v>0.1</c:v>
                </c:pt>
                <c:pt idx="7">
                  <c:v>0.16</c:v>
                </c:pt>
                <c:pt idx="8">
                  <c:v>0.26</c:v>
                </c:pt>
                <c:pt idx="9">
                  <c:v>0.27</c:v>
                </c:pt>
                <c:pt idx="10">
                  <c:v>0.12</c:v>
                </c:pt>
                <c:pt idx="11">
                  <c:v>0.21</c:v>
                </c:pt>
                <c:pt idx="12">
                  <c:v>0.06</c:v>
                </c:pt>
                <c:pt idx="13">
                  <c:v>0.13</c:v>
                </c:pt>
                <c:pt idx="14">
                  <c:v>0.05</c:v>
                </c:pt>
                <c:pt idx="15">
                  <c:v>0.0699999999999998</c:v>
                </c:pt>
                <c:pt idx="16">
                  <c:v>0.12</c:v>
                </c:pt>
                <c:pt idx="17">
                  <c:v>0.0300000000000002</c:v>
                </c:pt>
                <c:pt idx="18">
                  <c:v>0.17</c:v>
                </c:pt>
                <c:pt idx="19">
                  <c:v>0.0300000000000002</c:v>
                </c:pt>
              </c:numCache>
            </c:numRef>
          </c:val>
          <c:smooth val="0"/>
        </c:ser>
        <c:ser>
          <c:idx val="1"/>
          <c:order val="1"/>
          <c:tx>
            <c:strRef>
              <c:f>'Primera pregunta'!$C$11</c:f>
              <c:strCache>
                <c:ptCount val="1"/>
                <c:pt idx="0">
                  <c:v>Ls</c:v>
                </c:pt>
              </c:strCache>
            </c:strRef>
          </c:tx>
          <c:marker>
            <c:symbol val="none"/>
          </c:marker>
          <c:val>
            <c:numRef>
              <c:f>'Primera pregunta'!$C$12:$C$31</c:f>
              <c:numCache>
                <c:formatCode>General</c:formatCode>
                <c:ptCount val="20"/>
                <c:pt idx="0">
                  <c:v>0.31122</c:v>
                </c:pt>
                <c:pt idx="1">
                  <c:v>0.31122</c:v>
                </c:pt>
                <c:pt idx="2">
                  <c:v>0.31122</c:v>
                </c:pt>
                <c:pt idx="3">
                  <c:v>0.31122</c:v>
                </c:pt>
                <c:pt idx="4">
                  <c:v>0.31122</c:v>
                </c:pt>
                <c:pt idx="5">
                  <c:v>0.31122</c:v>
                </c:pt>
                <c:pt idx="6">
                  <c:v>0.31122</c:v>
                </c:pt>
                <c:pt idx="7">
                  <c:v>0.31122</c:v>
                </c:pt>
                <c:pt idx="8">
                  <c:v>0.31122</c:v>
                </c:pt>
                <c:pt idx="9">
                  <c:v>0.31122</c:v>
                </c:pt>
                <c:pt idx="10">
                  <c:v>0.31122</c:v>
                </c:pt>
                <c:pt idx="11">
                  <c:v>0.31122</c:v>
                </c:pt>
                <c:pt idx="12">
                  <c:v>0.31122</c:v>
                </c:pt>
                <c:pt idx="13">
                  <c:v>0.31122</c:v>
                </c:pt>
                <c:pt idx="14">
                  <c:v>0.31122</c:v>
                </c:pt>
                <c:pt idx="15">
                  <c:v>0.31122</c:v>
                </c:pt>
                <c:pt idx="16">
                  <c:v>0.31122</c:v>
                </c:pt>
                <c:pt idx="17">
                  <c:v>0.31122</c:v>
                </c:pt>
                <c:pt idx="18">
                  <c:v>0.31122</c:v>
                </c:pt>
                <c:pt idx="19">
                  <c:v>0.31122</c:v>
                </c:pt>
              </c:numCache>
            </c:numRef>
          </c:val>
          <c:smooth val="0"/>
        </c:ser>
        <c:ser>
          <c:idx val="2"/>
          <c:order val="2"/>
          <c:tx>
            <c:strRef>
              <c:f>'Primera pregunta'!$D$11</c:f>
              <c:strCache>
                <c:ptCount val="1"/>
                <c:pt idx="0">
                  <c:v>Lc</c:v>
                </c:pt>
              </c:strCache>
            </c:strRef>
          </c:tx>
          <c:marker>
            <c:symbol val="none"/>
          </c:marker>
          <c:val>
            <c:numRef>
              <c:f>'Primera pregunta'!$D$12:$D$31</c:f>
              <c:numCache>
                <c:formatCode>0.000</c:formatCode>
                <c:ptCount val="20"/>
                <c:pt idx="0">
                  <c:v>0.1365</c:v>
                </c:pt>
                <c:pt idx="1">
                  <c:v>0.1365</c:v>
                </c:pt>
                <c:pt idx="2">
                  <c:v>0.1365</c:v>
                </c:pt>
                <c:pt idx="3">
                  <c:v>0.1365</c:v>
                </c:pt>
                <c:pt idx="4">
                  <c:v>0.1365</c:v>
                </c:pt>
                <c:pt idx="5">
                  <c:v>0.1365</c:v>
                </c:pt>
                <c:pt idx="6">
                  <c:v>0.1365</c:v>
                </c:pt>
                <c:pt idx="7">
                  <c:v>0.1365</c:v>
                </c:pt>
                <c:pt idx="8">
                  <c:v>0.1365</c:v>
                </c:pt>
                <c:pt idx="9">
                  <c:v>0.1365</c:v>
                </c:pt>
                <c:pt idx="10">
                  <c:v>0.1365</c:v>
                </c:pt>
                <c:pt idx="11">
                  <c:v>0.1365</c:v>
                </c:pt>
                <c:pt idx="12">
                  <c:v>0.1365</c:v>
                </c:pt>
                <c:pt idx="13">
                  <c:v>0.1365</c:v>
                </c:pt>
                <c:pt idx="14">
                  <c:v>0.1365</c:v>
                </c:pt>
                <c:pt idx="15">
                  <c:v>0.1365</c:v>
                </c:pt>
                <c:pt idx="16">
                  <c:v>0.1365</c:v>
                </c:pt>
                <c:pt idx="17">
                  <c:v>0.1365</c:v>
                </c:pt>
                <c:pt idx="18">
                  <c:v>0.1365</c:v>
                </c:pt>
                <c:pt idx="19">
                  <c:v>0.1365</c:v>
                </c:pt>
              </c:numCache>
            </c:numRef>
          </c:val>
          <c:smooth val="0"/>
        </c:ser>
        <c:ser>
          <c:idx val="3"/>
          <c:order val="3"/>
          <c:tx>
            <c:strRef>
              <c:f>'Primera pregunta'!$E$11</c:f>
              <c:strCache>
                <c:ptCount val="1"/>
                <c:pt idx="0">
                  <c:v>Li</c:v>
                </c:pt>
              </c:strCache>
            </c:strRef>
          </c:tx>
          <c:marker>
            <c:symbol val="none"/>
          </c:marker>
          <c:val>
            <c:numRef>
              <c:f>'Primera pregunta'!$E$12:$E$31</c:f>
              <c:numCache>
                <c:formatCode>General</c:formatCode>
                <c:ptCount val="2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numCache>
            </c:numRef>
          </c:val>
          <c:smooth val="0"/>
        </c:ser>
        <c:dLbls>
          <c:showLegendKey val="0"/>
          <c:showVal val="0"/>
          <c:showCatName val="0"/>
          <c:showSerName val="0"/>
          <c:showPercent val="0"/>
          <c:showBubbleSize val="0"/>
        </c:dLbls>
        <c:marker val="1"/>
        <c:smooth val="0"/>
        <c:axId val="992530632"/>
        <c:axId val="992533720"/>
      </c:lineChart>
      <c:catAx>
        <c:axId val="992530632"/>
        <c:scaling>
          <c:orientation val="minMax"/>
        </c:scaling>
        <c:delete val="0"/>
        <c:axPos val="b"/>
        <c:majorTickMark val="none"/>
        <c:minorTickMark val="none"/>
        <c:tickLblPos val="nextTo"/>
        <c:crossAx val="992533720"/>
        <c:crosses val="autoZero"/>
        <c:auto val="1"/>
        <c:lblAlgn val="ctr"/>
        <c:lblOffset val="100"/>
        <c:noMultiLvlLbl val="0"/>
      </c:catAx>
      <c:valAx>
        <c:axId val="992533720"/>
        <c:scaling>
          <c:orientation val="minMax"/>
        </c:scaling>
        <c:delete val="0"/>
        <c:axPos val="l"/>
        <c:majorGridlines/>
        <c:numFmt formatCode="0.000" sourceLinked="1"/>
        <c:majorTickMark val="none"/>
        <c:minorTickMark val="none"/>
        <c:tickLblPos val="nextTo"/>
        <c:spPr>
          <a:ln w="9525">
            <a:noFill/>
          </a:ln>
        </c:spPr>
        <c:crossAx val="992530632"/>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Carta</a:t>
            </a:r>
            <a:r>
              <a:rPr lang="en-US" baseline="0"/>
              <a:t> de Promedios</a:t>
            </a:r>
            <a:endParaRPr lang="en-US"/>
          </a:p>
        </c:rich>
      </c:tx>
      <c:layout/>
      <c:overlay val="0"/>
    </c:title>
    <c:autoTitleDeleted val="0"/>
    <c:plotArea>
      <c:layout/>
      <c:lineChart>
        <c:grouping val="standard"/>
        <c:varyColors val="0"/>
        <c:ser>
          <c:idx val="0"/>
          <c:order val="0"/>
          <c:tx>
            <c:strRef>
              <c:f>'Primera pregunta'!$B$33</c:f>
              <c:strCache>
                <c:ptCount val="1"/>
                <c:pt idx="0">
                  <c:v>Media</c:v>
                </c:pt>
              </c:strCache>
            </c:strRef>
          </c:tx>
          <c:marker>
            <c:symbol val="diamond"/>
            <c:size val="9"/>
          </c:marker>
          <c:val>
            <c:numRef>
              <c:f>'Primera pregunta'!$B$34:$B$53</c:f>
              <c:numCache>
                <c:formatCode>0.000</c:formatCode>
                <c:ptCount val="20"/>
                <c:pt idx="0">
                  <c:v>2.055</c:v>
                </c:pt>
                <c:pt idx="1">
                  <c:v>2.1</c:v>
                </c:pt>
                <c:pt idx="2">
                  <c:v>2.0</c:v>
                </c:pt>
                <c:pt idx="3">
                  <c:v>1.9625</c:v>
                </c:pt>
                <c:pt idx="4">
                  <c:v>2.02</c:v>
                </c:pt>
                <c:pt idx="5">
                  <c:v>1.985</c:v>
                </c:pt>
                <c:pt idx="6">
                  <c:v>1.96</c:v>
                </c:pt>
                <c:pt idx="7">
                  <c:v>2.02</c:v>
                </c:pt>
                <c:pt idx="8">
                  <c:v>1.955</c:v>
                </c:pt>
                <c:pt idx="9">
                  <c:v>2.0725</c:v>
                </c:pt>
                <c:pt idx="10">
                  <c:v>1.9325</c:v>
                </c:pt>
                <c:pt idx="11">
                  <c:v>1.97</c:v>
                </c:pt>
                <c:pt idx="12">
                  <c:v>2.0625</c:v>
                </c:pt>
                <c:pt idx="13">
                  <c:v>2.08</c:v>
                </c:pt>
                <c:pt idx="14">
                  <c:v>1.9675</c:v>
                </c:pt>
                <c:pt idx="15">
                  <c:v>2.05</c:v>
                </c:pt>
                <c:pt idx="16">
                  <c:v>1.9325</c:v>
                </c:pt>
                <c:pt idx="17">
                  <c:v>2.045</c:v>
                </c:pt>
                <c:pt idx="18">
                  <c:v>2.015</c:v>
                </c:pt>
                <c:pt idx="19">
                  <c:v>2.025</c:v>
                </c:pt>
              </c:numCache>
            </c:numRef>
          </c:val>
          <c:smooth val="0"/>
        </c:ser>
        <c:ser>
          <c:idx val="1"/>
          <c:order val="1"/>
          <c:tx>
            <c:strRef>
              <c:f>'Primera pregunta'!$C$33</c:f>
              <c:strCache>
                <c:ptCount val="1"/>
                <c:pt idx="0">
                  <c:v>Ls</c:v>
                </c:pt>
              </c:strCache>
            </c:strRef>
          </c:tx>
          <c:marker>
            <c:symbol val="none"/>
          </c:marker>
          <c:val>
            <c:numRef>
              <c:f>'Primera pregunta'!$C$34:$C$53</c:f>
              <c:numCache>
                <c:formatCode>0.000</c:formatCode>
                <c:ptCount val="20"/>
                <c:pt idx="0">
                  <c:v>2.110144999999999</c:v>
                </c:pt>
                <c:pt idx="1">
                  <c:v>2.110144999999999</c:v>
                </c:pt>
                <c:pt idx="2">
                  <c:v>2.110144999999999</c:v>
                </c:pt>
                <c:pt idx="3">
                  <c:v>2.110144999999999</c:v>
                </c:pt>
                <c:pt idx="4">
                  <c:v>2.110144999999999</c:v>
                </c:pt>
                <c:pt idx="5">
                  <c:v>2.110144999999999</c:v>
                </c:pt>
                <c:pt idx="6">
                  <c:v>2.110144999999999</c:v>
                </c:pt>
                <c:pt idx="7">
                  <c:v>2.110144999999999</c:v>
                </c:pt>
                <c:pt idx="8">
                  <c:v>2.110144999999999</c:v>
                </c:pt>
                <c:pt idx="9">
                  <c:v>2.110144999999999</c:v>
                </c:pt>
                <c:pt idx="10">
                  <c:v>2.110144999999999</c:v>
                </c:pt>
                <c:pt idx="11">
                  <c:v>2.110144999999999</c:v>
                </c:pt>
                <c:pt idx="12">
                  <c:v>2.110144999999999</c:v>
                </c:pt>
                <c:pt idx="13">
                  <c:v>2.110144999999999</c:v>
                </c:pt>
                <c:pt idx="14">
                  <c:v>2.110144999999999</c:v>
                </c:pt>
                <c:pt idx="15">
                  <c:v>2.110144999999999</c:v>
                </c:pt>
                <c:pt idx="16">
                  <c:v>2.110144999999999</c:v>
                </c:pt>
                <c:pt idx="17">
                  <c:v>2.110144999999999</c:v>
                </c:pt>
                <c:pt idx="18">
                  <c:v>2.110144999999999</c:v>
                </c:pt>
                <c:pt idx="19">
                  <c:v>2.110144999999999</c:v>
                </c:pt>
              </c:numCache>
            </c:numRef>
          </c:val>
          <c:smooth val="0"/>
        </c:ser>
        <c:ser>
          <c:idx val="2"/>
          <c:order val="2"/>
          <c:tx>
            <c:strRef>
              <c:f>'Primera pregunta'!$D$33</c:f>
              <c:strCache>
                <c:ptCount val="1"/>
                <c:pt idx="0">
                  <c:v>Lc</c:v>
                </c:pt>
              </c:strCache>
            </c:strRef>
          </c:tx>
          <c:marker>
            <c:symbol val="none"/>
          </c:marker>
          <c:val>
            <c:numRef>
              <c:f>'Primera pregunta'!$D$34:$D$53</c:f>
              <c:numCache>
                <c:formatCode>0.000</c:formatCode>
                <c:ptCount val="20"/>
                <c:pt idx="0">
                  <c:v>2.0105</c:v>
                </c:pt>
                <c:pt idx="1">
                  <c:v>2.0105</c:v>
                </c:pt>
                <c:pt idx="2">
                  <c:v>2.0105</c:v>
                </c:pt>
                <c:pt idx="3">
                  <c:v>2.0105</c:v>
                </c:pt>
                <c:pt idx="4">
                  <c:v>2.0105</c:v>
                </c:pt>
                <c:pt idx="5">
                  <c:v>2.0105</c:v>
                </c:pt>
                <c:pt idx="6">
                  <c:v>2.0105</c:v>
                </c:pt>
                <c:pt idx="7">
                  <c:v>2.0105</c:v>
                </c:pt>
                <c:pt idx="8">
                  <c:v>2.0105</c:v>
                </c:pt>
                <c:pt idx="9">
                  <c:v>2.0105</c:v>
                </c:pt>
                <c:pt idx="10">
                  <c:v>2.0105</c:v>
                </c:pt>
                <c:pt idx="11">
                  <c:v>2.0105</c:v>
                </c:pt>
                <c:pt idx="12">
                  <c:v>2.0105</c:v>
                </c:pt>
                <c:pt idx="13">
                  <c:v>2.0105</c:v>
                </c:pt>
                <c:pt idx="14">
                  <c:v>2.0105</c:v>
                </c:pt>
                <c:pt idx="15">
                  <c:v>2.0105</c:v>
                </c:pt>
                <c:pt idx="16">
                  <c:v>2.0105</c:v>
                </c:pt>
                <c:pt idx="17">
                  <c:v>2.0105</c:v>
                </c:pt>
                <c:pt idx="18">
                  <c:v>2.0105</c:v>
                </c:pt>
                <c:pt idx="19">
                  <c:v>2.0105</c:v>
                </c:pt>
              </c:numCache>
            </c:numRef>
          </c:val>
          <c:smooth val="0"/>
        </c:ser>
        <c:ser>
          <c:idx val="3"/>
          <c:order val="3"/>
          <c:tx>
            <c:strRef>
              <c:f>'Primera pregunta'!$E$33</c:f>
              <c:strCache>
                <c:ptCount val="1"/>
                <c:pt idx="0">
                  <c:v>Li</c:v>
                </c:pt>
              </c:strCache>
            </c:strRef>
          </c:tx>
          <c:marker>
            <c:symbol val="none"/>
          </c:marker>
          <c:val>
            <c:numRef>
              <c:f>'Primera pregunta'!$E$34:$E$53</c:f>
              <c:numCache>
                <c:formatCode>0.000</c:formatCode>
                <c:ptCount val="20"/>
                <c:pt idx="0">
                  <c:v>1.910855</c:v>
                </c:pt>
                <c:pt idx="1">
                  <c:v>1.910855</c:v>
                </c:pt>
                <c:pt idx="2">
                  <c:v>1.910855</c:v>
                </c:pt>
                <c:pt idx="3">
                  <c:v>1.910855</c:v>
                </c:pt>
                <c:pt idx="4">
                  <c:v>1.910855</c:v>
                </c:pt>
                <c:pt idx="5">
                  <c:v>1.910855</c:v>
                </c:pt>
                <c:pt idx="6">
                  <c:v>1.910855</c:v>
                </c:pt>
                <c:pt idx="7">
                  <c:v>1.910855</c:v>
                </c:pt>
                <c:pt idx="8">
                  <c:v>1.910855</c:v>
                </c:pt>
                <c:pt idx="9">
                  <c:v>1.910855</c:v>
                </c:pt>
                <c:pt idx="10">
                  <c:v>1.910855</c:v>
                </c:pt>
                <c:pt idx="11">
                  <c:v>1.910855</c:v>
                </c:pt>
                <c:pt idx="12">
                  <c:v>1.910855</c:v>
                </c:pt>
                <c:pt idx="13">
                  <c:v>1.910855</c:v>
                </c:pt>
                <c:pt idx="14">
                  <c:v>1.910855</c:v>
                </c:pt>
                <c:pt idx="15">
                  <c:v>1.910855</c:v>
                </c:pt>
                <c:pt idx="16">
                  <c:v>1.910855</c:v>
                </c:pt>
                <c:pt idx="17">
                  <c:v>1.910855</c:v>
                </c:pt>
                <c:pt idx="18">
                  <c:v>1.910855</c:v>
                </c:pt>
                <c:pt idx="19">
                  <c:v>1.910855</c:v>
                </c:pt>
              </c:numCache>
            </c:numRef>
          </c:val>
          <c:smooth val="0"/>
        </c:ser>
        <c:dLbls>
          <c:showLegendKey val="0"/>
          <c:showVal val="0"/>
          <c:showCatName val="0"/>
          <c:showSerName val="0"/>
          <c:showPercent val="0"/>
          <c:showBubbleSize val="0"/>
        </c:dLbls>
        <c:marker val="1"/>
        <c:smooth val="0"/>
        <c:axId val="992581016"/>
        <c:axId val="992584136"/>
      </c:lineChart>
      <c:catAx>
        <c:axId val="992581016"/>
        <c:scaling>
          <c:orientation val="minMax"/>
        </c:scaling>
        <c:delete val="0"/>
        <c:axPos val="b"/>
        <c:majorTickMark val="none"/>
        <c:minorTickMark val="none"/>
        <c:tickLblPos val="nextTo"/>
        <c:crossAx val="992584136"/>
        <c:crosses val="autoZero"/>
        <c:auto val="1"/>
        <c:lblAlgn val="ctr"/>
        <c:lblOffset val="100"/>
        <c:noMultiLvlLbl val="0"/>
      </c:catAx>
      <c:valAx>
        <c:axId val="992584136"/>
        <c:scaling>
          <c:orientation val="minMax"/>
          <c:min val="1.85"/>
        </c:scaling>
        <c:delete val="0"/>
        <c:axPos val="l"/>
        <c:majorGridlines/>
        <c:numFmt formatCode="0.000" sourceLinked="1"/>
        <c:majorTickMark val="none"/>
        <c:minorTickMark val="none"/>
        <c:tickLblPos val="nextTo"/>
        <c:spPr>
          <a:ln w="9525">
            <a:noFill/>
          </a:ln>
        </c:spPr>
        <c:crossAx val="992581016"/>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266700</xdr:colOff>
      <xdr:row>10</xdr:row>
      <xdr:rowOff>0</xdr:rowOff>
    </xdr:from>
    <xdr:to>
      <xdr:col>17</xdr:col>
      <xdr:colOff>241300</xdr:colOff>
      <xdr:row>31</xdr:row>
      <xdr:rowOff>63500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32</xdr:row>
      <xdr:rowOff>88900</xdr:rowOff>
    </xdr:from>
    <xdr:to>
      <xdr:col>17</xdr:col>
      <xdr:colOff>266700</xdr:colOff>
      <xdr:row>52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406400</xdr:colOff>
      <xdr:row>30</xdr:row>
      <xdr:rowOff>25400</xdr:rowOff>
    </xdr:from>
    <xdr:to>
      <xdr:col>21</xdr:col>
      <xdr:colOff>647700</xdr:colOff>
      <xdr:row>31</xdr:row>
      <xdr:rowOff>76200</xdr:rowOff>
    </xdr:to>
    <xdr:sp macro="" textlink="">
      <xdr:nvSpPr>
        <xdr:cNvPr id="5" name="4-Point Star 4"/>
        <xdr:cNvSpPr/>
      </xdr:nvSpPr>
      <xdr:spPr>
        <a:xfrm>
          <a:off x="12153900" y="5778500"/>
          <a:ext cx="241300" cy="241300"/>
        </a:xfrm>
        <a:prstGeom prst="star4">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317500</xdr:colOff>
      <xdr:row>15</xdr:row>
      <xdr:rowOff>165100</xdr:rowOff>
    </xdr:from>
    <xdr:to>
      <xdr:col>11</xdr:col>
      <xdr:colOff>127000</xdr:colOff>
      <xdr:row>17</xdr:row>
      <xdr:rowOff>127000</xdr:rowOff>
    </xdr:to>
    <xdr:sp macro="" textlink="">
      <xdr:nvSpPr>
        <xdr:cNvPr id="2" name="Oval 1"/>
        <xdr:cNvSpPr/>
      </xdr:nvSpPr>
      <xdr:spPr>
        <a:xfrm>
          <a:off x="6057900" y="3022600"/>
          <a:ext cx="355600" cy="342900"/>
        </a:xfrm>
        <a:prstGeom prst="ellipse">
          <a:avLst/>
        </a:prstGeom>
        <a:noFill/>
        <a:ln w="38100" cmpd="sng">
          <a:solidFill>
            <a:srgbClr val="FF00FF"/>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241300</xdr:colOff>
      <xdr:row>25</xdr:row>
      <xdr:rowOff>88900</xdr:rowOff>
    </xdr:from>
    <xdr:to>
      <xdr:col>16</xdr:col>
      <xdr:colOff>50800</xdr:colOff>
      <xdr:row>27</xdr:row>
      <xdr:rowOff>50800</xdr:rowOff>
    </xdr:to>
    <xdr:sp macro="" textlink="">
      <xdr:nvSpPr>
        <xdr:cNvPr id="6" name="Oval 5"/>
        <xdr:cNvSpPr/>
      </xdr:nvSpPr>
      <xdr:spPr>
        <a:xfrm>
          <a:off x="8712200" y="4889500"/>
          <a:ext cx="355600" cy="342900"/>
        </a:xfrm>
        <a:prstGeom prst="ellipse">
          <a:avLst/>
        </a:prstGeom>
        <a:noFill/>
        <a:ln w="38100" cmpd="sng">
          <a:solidFill>
            <a:srgbClr val="FF00FF"/>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152400</xdr:colOff>
      <xdr:row>15</xdr:row>
      <xdr:rowOff>88900</xdr:rowOff>
    </xdr:from>
    <xdr:to>
      <xdr:col>11</xdr:col>
      <xdr:colOff>508000</xdr:colOff>
      <xdr:row>17</xdr:row>
      <xdr:rowOff>50800</xdr:rowOff>
    </xdr:to>
    <xdr:sp macro="" textlink="">
      <xdr:nvSpPr>
        <xdr:cNvPr id="7" name="Oval 6"/>
        <xdr:cNvSpPr/>
      </xdr:nvSpPr>
      <xdr:spPr>
        <a:xfrm>
          <a:off x="6438900" y="29464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304800</xdr:colOff>
      <xdr:row>25</xdr:row>
      <xdr:rowOff>127000</xdr:rowOff>
    </xdr:from>
    <xdr:to>
      <xdr:col>17</xdr:col>
      <xdr:colOff>114300</xdr:colOff>
      <xdr:row>27</xdr:row>
      <xdr:rowOff>88900</xdr:rowOff>
    </xdr:to>
    <xdr:sp macro="" textlink="">
      <xdr:nvSpPr>
        <xdr:cNvPr id="8" name="Oval 7"/>
        <xdr:cNvSpPr/>
      </xdr:nvSpPr>
      <xdr:spPr>
        <a:xfrm>
          <a:off x="9321800" y="49276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266700</xdr:colOff>
      <xdr:row>39</xdr:row>
      <xdr:rowOff>12700</xdr:rowOff>
    </xdr:from>
    <xdr:to>
      <xdr:col>16</xdr:col>
      <xdr:colOff>76200</xdr:colOff>
      <xdr:row>40</xdr:row>
      <xdr:rowOff>165100</xdr:rowOff>
    </xdr:to>
    <xdr:sp macro="" textlink="">
      <xdr:nvSpPr>
        <xdr:cNvPr id="9" name="Oval 8"/>
        <xdr:cNvSpPr/>
      </xdr:nvSpPr>
      <xdr:spPr>
        <a:xfrm>
          <a:off x="8737600" y="74803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127000</xdr:colOff>
      <xdr:row>37</xdr:row>
      <xdr:rowOff>165100</xdr:rowOff>
    </xdr:from>
    <xdr:to>
      <xdr:col>11</xdr:col>
      <xdr:colOff>482600</xdr:colOff>
      <xdr:row>39</xdr:row>
      <xdr:rowOff>127000</xdr:rowOff>
    </xdr:to>
    <xdr:sp macro="" textlink="">
      <xdr:nvSpPr>
        <xdr:cNvPr id="10" name="Oval 9"/>
        <xdr:cNvSpPr/>
      </xdr:nvSpPr>
      <xdr:spPr>
        <a:xfrm>
          <a:off x="6413500" y="7251700"/>
          <a:ext cx="355600" cy="342900"/>
        </a:xfrm>
        <a:prstGeom prst="ellipse">
          <a:avLst/>
        </a:prstGeom>
        <a:noFill/>
        <a:ln w="38100" cmpd="sng">
          <a:solidFill>
            <a:srgbClr val="FF00FF"/>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393700</xdr:colOff>
      <xdr:row>43</xdr:row>
      <xdr:rowOff>38100</xdr:rowOff>
    </xdr:from>
    <xdr:to>
      <xdr:col>11</xdr:col>
      <xdr:colOff>203200</xdr:colOff>
      <xdr:row>45</xdr:row>
      <xdr:rowOff>0</xdr:rowOff>
    </xdr:to>
    <xdr:sp macro="" textlink="">
      <xdr:nvSpPr>
        <xdr:cNvPr id="11" name="Oval 10"/>
        <xdr:cNvSpPr/>
      </xdr:nvSpPr>
      <xdr:spPr>
        <a:xfrm>
          <a:off x="6134100" y="8267700"/>
          <a:ext cx="355600" cy="342900"/>
        </a:xfrm>
        <a:prstGeom prst="ellipse">
          <a:avLst/>
        </a:prstGeom>
        <a:noFill/>
        <a:ln w="38100" cmpd="sng">
          <a:solidFill>
            <a:srgbClr val="FF00FF"/>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393700</xdr:colOff>
      <xdr:row>43</xdr:row>
      <xdr:rowOff>165100</xdr:rowOff>
    </xdr:from>
    <xdr:to>
      <xdr:col>12</xdr:col>
      <xdr:colOff>203200</xdr:colOff>
      <xdr:row>45</xdr:row>
      <xdr:rowOff>127000</xdr:rowOff>
    </xdr:to>
    <xdr:sp macro="" textlink="">
      <xdr:nvSpPr>
        <xdr:cNvPr id="12" name="Oval 11"/>
        <xdr:cNvSpPr/>
      </xdr:nvSpPr>
      <xdr:spPr>
        <a:xfrm>
          <a:off x="6680200" y="8394700"/>
          <a:ext cx="355600" cy="342900"/>
        </a:xfrm>
        <a:prstGeom prst="ellipse">
          <a:avLst/>
        </a:prstGeom>
        <a:noFill/>
        <a:ln w="38100" cmpd="sng">
          <a:solidFill>
            <a:srgbClr val="FF00FF"/>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12700</xdr:colOff>
      <xdr:row>44</xdr:row>
      <xdr:rowOff>0</xdr:rowOff>
    </xdr:from>
    <xdr:to>
      <xdr:col>15</xdr:col>
      <xdr:colOff>368300</xdr:colOff>
      <xdr:row>45</xdr:row>
      <xdr:rowOff>152400</xdr:rowOff>
    </xdr:to>
    <xdr:sp macro="" textlink="">
      <xdr:nvSpPr>
        <xdr:cNvPr id="13" name="Oval 12"/>
        <xdr:cNvSpPr/>
      </xdr:nvSpPr>
      <xdr:spPr>
        <a:xfrm>
          <a:off x="8483600" y="84201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241300</xdr:colOff>
      <xdr:row>38</xdr:row>
      <xdr:rowOff>177800</xdr:rowOff>
    </xdr:from>
    <xdr:to>
      <xdr:col>15</xdr:col>
      <xdr:colOff>50800</xdr:colOff>
      <xdr:row>40</xdr:row>
      <xdr:rowOff>139700</xdr:rowOff>
    </xdr:to>
    <xdr:sp macro="" textlink="">
      <xdr:nvSpPr>
        <xdr:cNvPr id="14" name="Oval 13"/>
        <xdr:cNvSpPr/>
      </xdr:nvSpPr>
      <xdr:spPr>
        <a:xfrm>
          <a:off x="8166100" y="74549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495300</xdr:colOff>
      <xdr:row>42</xdr:row>
      <xdr:rowOff>101600</xdr:rowOff>
    </xdr:from>
    <xdr:to>
      <xdr:col>14</xdr:col>
      <xdr:colOff>304800</xdr:colOff>
      <xdr:row>44</xdr:row>
      <xdr:rowOff>63500</xdr:rowOff>
    </xdr:to>
    <xdr:sp macro="" textlink="">
      <xdr:nvSpPr>
        <xdr:cNvPr id="15" name="Oval 14"/>
        <xdr:cNvSpPr/>
      </xdr:nvSpPr>
      <xdr:spPr>
        <a:xfrm>
          <a:off x="7874000" y="81407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241300</xdr:colOff>
      <xdr:row>37</xdr:row>
      <xdr:rowOff>114300</xdr:rowOff>
    </xdr:from>
    <xdr:to>
      <xdr:col>14</xdr:col>
      <xdr:colOff>50800</xdr:colOff>
      <xdr:row>39</xdr:row>
      <xdr:rowOff>76200</xdr:rowOff>
    </xdr:to>
    <xdr:sp macro="" textlink="">
      <xdr:nvSpPr>
        <xdr:cNvPr id="16" name="Oval 15"/>
        <xdr:cNvSpPr/>
      </xdr:nvSpPr>
      <xdr:spPr>
        <a:xfrm>
          <a:off x="7620000" y="72009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444500</xdr:colOff>
      <xdr:row>38</xdr:row>
      <xdr:rowOff>76200</xdr:rowOff>
    </xdr:from>
    <xdr:to>
      <xdr:col>13</xdr:col>
      <xdr:colOff>254000</xdr:colOff>
      <xdr:row>40</xdr:row>
      <xdr:rowOff>38100</xdr:rowOff>
    </xdr:to>
    <xdr:sp macro="" textlink="">
      <xdr:nvSpPr>
        <xdr:cNvPr id="17" name="Oval 16"/>
        <xdr:cNvSpPr/>
      </xdr:nvSpPr>
      <xdr:spPr>
        <a:xfrm>
          <a:off x="7277100" y="73533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177800</xdr:colOff>
      <xdr:row>42</xdr:row>
      <xdr:rowOff>76200</xdr:rowOff>
    </xdr:from>
    <xdr:to>
      <xdr:col>12</xdr:col>
      <xdr:colOff>533400</xdr:colOff>
      <xdr:row>44</xdr:row>
      <xdr:rowOff>38100</xdr:rowOff>
    </xdr:to>
    <xdr:sp macro="" textlink="">
      <xdr:nvSpPr>
        <xdr:cNvPr id="18" name="Oval 17"/>
        <xdr:cNvSpPr/>
      </xdr:nvSpPr>
      <xdr:spPr>
        <a:xfrm>
          <a:off x="7010400" y="8115300"/>
          <a:ext cx="355600" cy="342900"/>
        </a:xfrm>
        <a:prstGeom prst="ellipse">
          <a:avLst/>
        </a:prstGeom>
        <a:noFill/>
        <a:ln w="38100" cmpd="sng">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2</xdr:row>
      <xdr:rowOff>0</xdr:rowOff>
    </xdr:from>
    <xdr:to>
      <xdr:col>7</xdr:col>
      <xdr:colOff>800568</xdr:colOff>
      <xdr:row>21</xdr:row>
      <xdr:rowOff>85725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381000"/>
          <a:ext cx="5982168" cy="371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etodos%202-II%20Parcial-Re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so%20Metodos-IVO-II-2018/Metodos%202-II%20parcial-2018-propuesta/Metodos%202-II%20Parcial-Res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kov"/>
      <sheetName val="Colas"/>
      <sheetName val="Markov (Enrique)"/>
      <sheetName val="Sheet2"/>
      <sheetName val="Sheet3"/>
    </sheetNames>
    <sheetDataSet>
      <sheetData sheetId="0"/>
      <sheetData sheetId="1">
        <row r="5">
          <cell r="E5" t="str">
            <v>hour</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kov"/>
      <sheetName val="Colas"/>
      <sheetName val="Markov (Enrique)"/>
      <sheetName val="Sheet2"/>
      <sheetName val="Sheet3"/>
    </sheetNames>
    <sheetDataSet>
      <sheetData sheetId="0"/>
      <sheetData sheetId="1">
        <row r="5">
          <cell r="E5" t="str">
            <v>hour</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6"/>
  <sheetViews>
    <sheetView tabSelected="1" workbookViewId="0">
      <selection activeCell="T66" sqref="T66"/>
    </sheetView>
  </sheetViews>
  <sheetFormatPr baseColWidth="10" defaultRowHeight="15" x14ac:dyDescent="0"/>
  <cols>
    <col min="2" max="21" width="7.1640625" customWidth="1"/>
  </cols>
  <sheetData>
    <row r="2" spans="1:24">
      <c r="B2" s="53" t="s">
        <v>0</v>
      </c>
      <c r="C2" s="54"/>
      <c r="D2" s="54"/>
      <c r="E2" s="54"/>
      <c r="F2" s="54"/>
      <c r="G2" s="54"/>
      <c r="H2" s="54"/>
      <c r="I2" s="54"/>
      <c r="J2" s="54"/>
      <c r="K2" s="54"/>
      <c r="L2" s="54"/>
      <c r="M2" s="54"/>
      <c r="N2" s="54"/>
      <c r="O2" s="54"/>
      <c r="P2" s="54"/>
      <c r="Q2" s="54"/>
      <c r="R2" s="54"/>
      <c r="S2" s="54"/>
      <c r="T2" s="54"/>
      <c r="U2" s="55"/>
    </row>
    <row r="3" spans="1:24">
      <c r="B3" s="1">
        <v>1</v>
      </c>
      <c r="C3" s="1">
        <v>2</v>
      </c>
      <c r="D3" s="1">
        <v>3</v>
      </c>
      <c r="E3" s="1">
        <v>4</v>
      </c>
      <c r="F3" s="1">
        <v>5</v>
      </c>
      <c r="G3" s="1">
        <v>6</v>
      </c>
      <c r="H3" s="1">
        <v>7</v>
      </c>
      <c r="I3" s="1">
        <v>8</v>
      </c>
      <c r="J3" s="1">
        <v>9</v>
      </c>
      <c r="K3" s="1">
        <v>10</v>
      </c>
      <c r="L3" s="1">
        <v>11</v>
      </c>
      <c r="M3" s="1">
        <v>12</v>
      </c>
      <c r="N3" s="1">
        <v>13</v>
      </c>
      <c r="O3" s="1">
        <v>14</v>
      </c>
      <c r="P3" s="1">
        <v>15</v>
      </c>
      <c r="Q3" s="1">
        <v>16</v>
      </c>
      <c r="R3" s="1">
        <v>17</v>
      </c>
      <c r="S3" s="1">
        <v>18</v>
      </c>
      <c r="T3" s="1">
        <v>19</v>
      </c>
      <c r="U3" s="1">
        <v>20</v>
      </c>
    </row>
    <row r="4" spans="1:24">
      <c r="B4" s="2">
        <v>2.13</v>
      </c>
      <c r="C4" s="2">
        <v>2.08</v>
      </c>
      <c r="D4" s="2">
        <v>1.93</v>
      </c>
      <c r="E4" s="2">
        <v>2.0099999999999998</v>
      </c>
      <c r="F4" s="2">
        <v>2</v>
      </c>
      <c r="G4" s="2">
        <v>1.92</v>
      </c>
      <c r="H4" s="2">
        <v>2</v>
      </c>
      <c r="I4" s="2">
        <v>1.93</v>
      </c>
      <c r="J4" s="2">
        <v>1.87</v>
      </c>
      <c r="K4" s="2">
        <v>1.89</v>
      </c>
      <c r="L4" s="2">
        <v>1.93</v>
      </c>
      <c r="M4" s="2">
        <v>1.86</v>
      </c>
      <c r="N4" s="2">
        <v>2.04</v>
      </c>
      <c r="O4" s="2">
        <v>2.15</v>
      </c>
      <c r="P4" s="2">
        <v>1.96</v>
      </c>
      <c r="Q4" s="2">
        <v>2.0299999999999998</v>
      </c>
      <c r="R4" s="2">
        <v>1.95</v>
      </c>
      <c r="S4" s="2">
        <v>2.0499999999999998</v>
      </c>
      <c r="T4" s="2">
        <v>2.12</v>
      </c>
      <c r="U4" s="2">
        <v>2.0299999999999998</v>
      </c>
    </row>
    <row r="5" spans="1:24">
      <c r="B5" s="2">
        <v>2.08</v>
      </c>
      <c r="C5" s="2">
        <v>2.1</v>
      </c>
      <c r="D5" s="2">
        <v>1.98</v>
      </c>
      <c r="E5" s="2">
        <v>1.94</v>
      </c>
      <c r="F5" s="2">
        <v>1.9</v>
      </c>
      <c r="G5" s="2">
        <v>1.95</v>
      </c>
      <c r="H5" s="2">
        <v>1.94</v>
      </c>
      <c r="I5" s="2">
        <v>2.02</v>
      </c>
      <c r="J5" s="2">
        <v>2.13</v>
      </c>
      <c r="K5" s="2">
        <v>2.14</v>
      </c>
      <c r="L5" s="2">
        <v>1.87</v>
      </c>
      <c r="M5" s="2">
        <v>1.89</v>
      </c>
      <c r="N5" s="2">
        <v>2.09</v>
      </c>
      <c r="O5" s="2">
        <v>2.02</v>
      </c>
      <c r="P5" s="2">
        <v>1.99</v>
      </c>
      <c r="Q5" s="2">
        <v>2.06</v>
      </c>
      <c r="R5" s="2">
        <v>1.99</v>
      </c>
      <c r="S5" s="2">
        <v>2.0299999999999998</v>
      </c>
      <c r="T5" s="2">
        <v>2.02</v>
      </c>
      <c r="U5" s="2">
        <v>2.0099999999999998</v>
      </c>
    </row>
    <row r="6" spans="1:24">
      <c r="B6" s="2">
        <v>2.0499999999999998</v>
      </c>
      <c r="C6" s="2">
        <v>2.02</v>
      </c>
      <c r="D6" s="2">
        <v>2.0299999999999998</v>
      </c>
      <c r="E6" s="2">
        <v>1.91</v>
      </c>
      <c r="F6" s="2">
        <v>2.14</v>
      </c>
      <c r="G6" s="2">
        <v>2.02</v>
      </c>
      <c r="H6" s="2">
        <v>2</v>
      </c>
      <c r="I6" s="2">
        <v>2.04</v>
      </c>
      <c r="J6" s="2">
        <v>1.9</v>
      </c>
      <c r="K6" s="2">
        <v>2.16</v>
      </c>
      <c r="L6" s="2">
        <v>1.94</v>
      </c>
      <c r="M6" s="2">
        <v>2.0699999999999998</v>
      </c>
      <c r="N6" s="2">
        <v>2.0299999999999998</v>
      </c>
      <c r="O6" s="2">
        <v>2.11</v>
      </c>
      <c r="P6" s="2">
        <v>1.94</v>
      </c>
      <c r="Q6" s="2">
        <v>2.09</v>
      </c>
      <c r="R6" s="2">
        <v>1.87</v>
      </c>
      <c r="S6" s="2">
        <v>2.06</v>
      </c>
      <c r="T6" s="2">
        <v>1.97</v>
      </c>
      <c r="U6" s="2">
        <v>2.04</v>
      </c>
    </row>
    <row r="7" spans="1:24">
      <c r="B7" s="3">
        <v>1.96</v>
      </c>
      <c r="C7" s="3">
        <v>2.2000000000000002</v>
      </c>
      <c r="D7" s="3">
        <v>2.06</v>
      </c>
      <c r="E7" s="3">
        <v>1.99</v>
      </c>
      <c r="F7" s="3">
        <v>2.04</v>
      </c>
      <c r="G7" s="3">
        <v>2.0499999999999998</v>
      </c>
      <c r="H7" s="3">
        <v>1.9</v>
      </c>
      <c r="I7" s="3">
        <v>2.09</v>
      </c>
      <c r="J7" s="3">
        <v>1.92</v>
      </c>
      <c r="K7" s="3">
        <v>2.1</v>
      </c>
      <c r="L7" s="3">
        <v>1.99</v>
      </c>
      <c r="M7" s="3">
        <v>2.06</v>
      </c>
      <c r="N7" s="3">
        <v>2.09</v>
      </c>
      <c r="O7" s="3">
        <v>2.04</v>
      </c>
      <c r="P7" s="3">
        <v>1.98</v>
      </c>
      <c r="Q7" s="3">
        <v>2.02</v>
      </c>
      <c r="R7" s="3">
        <v>1.92</v>
      </c>
      <c r="S7" s="3">
        <v>2.04</v>
      </c>
      <c r="T7" s="3">
        <v>1.95</v>
      </c>
      <c r="U7" s="3">
        <v>2.02</v>
      </c>
    </row>
    <row r="8" spans="1:24">
      <c r="A8" s="4" t="s">
        <v>1</v>
      </c>
      <c r="B8" s="5">
        <f>AVERAGE(B4:B7)</f>
        <v>2.0549999999999997</v>
      </c>
      <c r="C8" s="5">
        <f t="shared" ref="C8:U8" si="0">AVERAGE(C4:C7)</f>
        <v>2.0999999999999996</v>
      </c>
      <c r="D8" s="5">
        <f t="shared" si="0"/>
        <v>2</v>
      </c>
      <c r="E8" s="5">
        <f t="shared" si="0"/>
        <v>1.9624999999999999</v>
      </c>
      <c r="F8" s="5">
        <f t="shared" si="0"/>
        <v>2.02</v>
      </c>
      <c r="G8" s="5">
        <f t="shared" si="0"/>
        <v>1.9850000000000001</v>
      </c>
      <c r="H8" s="5">
        <f t="shared" si="0"/>
        <v>1.96</v>
      </c>
      <c r="I8" s="5">
        <f t="shared" si="0"/>
        <v>2.02</v>
      </c>
      <c r="J8" s="5">
        <f t="shared" si="0"/>
        <v>1.9550000000000001</v>
      </c>
      <c r="K8" s="5">
        <f t="shared" si="0"/>
        <v>2.0725000000000002</v>
      </c>
      <c r="L8" s="5">
        <f t="shared" si="0"/>
        <v>1.9325000000000001</v>
      </c>
      <c r="M8" s="5">
        <f t="shared" si="0"/>
        <v>1.9700000000000002</v>
      </c>
      <c r="N8" s="5">
        <f t="shared" si="0"/>
        <v>2.0625</v>
      </c>
      <c r="O8" s="5">
        <f t="shared" si="0"/>
        <v>2.08</v>
      </c>
      <c r="P8" s="5">
        <f t="shared" si="0"/>
        <v>1.9675000000000002</v>
      </c>
      <c r="Q8" s="5">
        <f t="shared" si="0"/>
        <v>2.0499999999999998</v>
      </c>
      <c r="R8" s="5">
        <f t="shared" si="0"/>
        <v>1.9325000000000001</v>
      </c>
      <c r="S8" s="5">
        <f t="shared" si="0"/>
        <v>2.0449999999999999</v>
      </c>
      <c r="T8" s="5">
        <f t="shared" si="0"/>
        <v>2.0150000000000001</v>
      </c>
      <c r="U8" s="5">
        <f t="shared" si="0"/>
        <v>2.0249999999999999</v>
      </c>
      <c r="V8" s="6">
        <f>AVERAGE(B8:U8)</f>
        <v>2.0104999999999995</v>
      </c>
    </row>
    <row r="9" spans="1:24">
      <c r="A9" s="4" t="s">
        <v>2</v>
      </c>
      <c r="B9" s="5">
        <f>(MAX(B4:B7))-(MIN(B4:B7))</f>
        <v>0.16999999999999993</v>
      </c>
      <c r="C9" s="5">
        <f t="shared" ref="C9:U9" si="1">(MAX(C4:C7))-(MIN(C4:C7))</f>
        <v>0.18000000000000016</v>
      </c>
      <c r="D9" s="5">
        <f t="shared" si="1"/>
        <v>0.13000000000000012</v>
      </c>
      <c r="E9" s="5">
        <f t="shared" si="1"/>
        <v>9.9999999999999867E-2</v>
      </c>
      <c r="F9" s="5">
        <f t="shared" si="1"/>
        <v>0.24000000000000021</v>
      </c>
      <c r="G9" s="5">
        <f t="shared" si="1"/>
        <v>0.12999999999999989</v>
      </c>
      <c r="H9" s="5">
        <f t="shared" si="1"/>
        <v>0.10000000000000009</v>
      </c>
      <c r="I9" s="5">
        <f t="shared" si="1"/>
        <v>0.15999999999999992</v>
      </c>
      <c r="J9" s="5">
        <f t="shared" si="1"/>
        <v>0.25999999999999979</v>
      </c>
      <c r="K9" s="5">
        <f t="shared" si="1"/>
        <v>0.27000000000000024</v>
      </c>
      <c r="L9" s="5">
        <f t="shared" si="1"/>
        <v>0.11999999999999988</v>
      </c>
      <c r="M9" s="5">
        <f t="shared" si="1"/>
        <v>0.20999999999999974</v>
      </c>
      <c r="N9" s="5">
        <f t="shared" si="1"/>
        <v>6.0000000000000053E-2</v>
      </c>
      <c r="O9" s="5">
        <f t="shared" si="1"/>
        <v>0.12999999999999989</v>
      </c>
      <c r="P9" s="5">
        <f t="shared" si="1"/>
        <v>5.0000000000000044E-2</v>
      </c>
      <c r="Q9" s="5">
        <f t="shared" si="1"/>
        <v>6.999999999999984E-2</v>
      </c>
      <c r="R9" s="5">
        <f t="shared" si="1"/>
        <v>0.11999999999999988</v>
      </c>
      <c r="S9" s="5">
        <f t="shared" si="1"/>
        <v>3.0000000000000249E-2</v>
      </c>
      <c r="T9" s="5">
        <f t="shared" si="1"/>
        <v>0.17000000000000015</v>
      </c>
      <c r="U9" s="5">
        <f t="shared" si="1"/>
        <v>3.0000000000000249E-2</v>
      </c>
      <c r="V9" s="6">
        <f>AVERAGE(B9:U9)</f>
        <v>0.13649999999999998</v>
      </c>
    </row>
    <row r="11" spans="1:24">
      <c r="B11" s="8" t="s">
        <v>2</v>
      </c>
      <c r="C11" s="8" t="s">
        <v>3</v>
      </c>
      <c r="D11" s="8" t="s">
        <v>4</v>
      </c>
      <c r="E11" s="8" t="s">
        <v>5</v>
      </c>
    </row>
    <row r="12" spans="1:24">
      <c r="B12" s="7">
        <v>0.16999999999999993</v>
      </c>
      <c r="C12" s="8">
        <f>2.28*$V$9</f>
        <v>0.31121999999999994</v>
      </c>
      <c r="D12" s="9">
        <f>$V$9</f>
        <v>0.13649999999999998</v>
      </c>
      <c r="E12" s="8">
        <v>0</v>
      </c>
      <c r="T12" s="57" t="s">
        <v>29</v>
      </c>
      <c r="U12" s="57"/>
      <c r="V12" s="57"/>
      <c r="W12" s="57"/>
      <c r="X12" s="57"/>
    </row>
    <row r="13" spans="1:24">
      <c r="B13" s="7">
        <v>0.18000000000000016</v>
      </c>
      <c r="C13" s="8">
        <f t="shared" ref="C13:C31" si="2">2.28*$V$9</f>
        <v>0.31121999999999994</v>
      </c>
      <c r="D13" s="9">
        <f t="shared" ref="D13:D31" si="3">$V$9</f>
        <v>0.13649999999999998</v>
      </c>
      <c r="E13" s="8">
        <v>0</v>
      </c>
      <c r="T13" s="57"/>
      <c r="U13" s="57"/>
      <c r="V13" s="57"/>
      <c r="W13" s="57"/>
      <c r="X13" s="57"/>
    </row>
    <row r="14" spans="1:24">
      <c r="B14" s="7">
        <v>0.13000000000000012</v>
      </c>
      <c r="C14" s="8">
        <f t="shared" si="2"/>
        <v>0.31121999999999994</v>
      </c>
      <c r="D14" s="9">
        <f t="shared" si="3"/>
        <v>0.13649999999999998</v>
      </c>
      <c r="E14" s="8">
        <v>0</v>
      </c>
      <c r="T14" s="10" t="s">
        <v>6</v>
      </c>
    </row>
    <row r="15" spans="1:24">
      <c r="B15" s="7">
        <v>9.9999999999999867E-2</v>
      </c>
      <c r="C15" s="8">
        <f t="shared" si="2"/>
        <v>0.31121999999999994</v>
      </c>
      <c r="D15" s="9">
        <f t="shared" si="3"/>
        <v>0.13649999999999998</v>
      </c>
      <c r="E15" s="8">
        <v>0</v>
      </c>
    </row>
    <row r="16" spans="1:24">
      <c r="B16" s="7">
        <v>0.24000000000000021</v>
      </c>
      <c r="C16" s="8">
        <f t="shared" si="2"/>
        <v>0.31121999999999994</v>
      </c>
      <c r="D16" s="9">
        <f t="shared" si="3"/>
        <v>0.13649999999999998</v>
      </c>
      <c r="E16" s="8">
        <v>0</v>
      </c>
      <c r="T16" s="10" t="s">
        <v>7</v>
      </c>
    </row>
    <row r="17" spans="2:25">
      <c r="B17" s="7">
        <v>0.12999999999999989</v>
      </c>
      <c r="C17" s="8">
        <f t="shared" si="2"/>
        <v>0.31121999999999994</v>
      </c>
      <c r="D17" s="9">
        <f t="shared" si="3"/>
        <v>0.13649999999999998</v>
      </c>
      <c r="E17" s="8">
        <v>0</v>
      </c>
      <c r="T17" s="10" t="s">
        <v>8</v>
      </c>
      <c r="U17" s="10">
        <f>U18+0.1</f>
        <v>2.1</v>
      </c>
    </row>
    <row r="18" spans="2:25">
      <c r="B18" s="7">
        <v>0.10000000000000009</v>
      </c>
      <c r="C18" s="8">
        <f t="shared" si="2"/>
        <v>0.31121999999999994</v>
      </c>
      <c r="D18" s="9">
        <f t="shared" si="3"/>
        <v>0.13649999999999998</v>
      </c>
      <c r="E18" s="8">
        <v>0</v>
      </c>
      <c r="T18" s="10" t="s">
        <v>10</v>
      </c>
      <c r="U18" s="10">
        <v>2</v>
      </c>
    </row>
    <row r="19" spans="2:25">
      <c r="B19" s="7">
        <v>0.15999999999999992</v>
      </c>
      <c r="C19" s="8">
        <f t="shared" si="2"/>
        <v>0.31121999999999994</v>
      </c>
      <c r="D19" s="9">
        <f t="shared" si="3"/>
        <v>0.13649999999999998</v>
      </c>
      <c r="E19" s="8">
        <v>0</v>
      </c>
      <c r="T19" s="10" t="s">
        <v>9</v>
      </c>
      <c r="U19" s="10">
        <f>U18-0.1</f>
        <v>1.9</v>
      </c>
    </row>
    <row r="20" spans="2:25" ht="18">
      <c r="B20" s="7">
        <v>0.25999999999999979</v>
      </c>
      <c r="C20" s="8">
        <f t="shared" si="2"/>
        <v>0.31121999999999994</v>
      </c>
      <c r="D20" s="9">
        <f t="shared" si="3"/>
        <v>0.13649999999999998</v>
      </c>
      <c r="E20" s="8">
        <v>0</v>
      </c>
      <c r="T20" s="11" t="s">
        <v>11</v>
      </c>
      <c r="U20" s="12">
        <f>V9/2.06</f>
        <v>6.6262135922330087E-2</v>
      </c>
    </row>
    <row r="21" spans="2:25">
      <c r="B21" s="7">
        <v>0.27000000000000024</v>
      </c>
      <c r="C21" s="8">
        <f t="shared" si="2"/>
        <v>0.31121999999999994</v>
      </c>
      <c r="D21" s="9">
        <f t="shared" si="3"/>
        <v>0.13649999999999998</v>
      </c>
      <c r="E21" s="8">
        <v>0</v>
      </c>
      <c r="T21" s="10"/>
    </row>
    <row r="22" spans="2:25">
      <c r="B22" s="7">
        <v>0.11999999999999988</v>
      </c>
      <c r="C22" s="8">
        <f t="shared" si="2"/>
        <v>0.31121999999999994</v>
      </c>
      <c r="D22" s="9">
        <f t="shared" si="3"/>
        <v>0.13649999999999998</v>
      </c>
      <c r="E22" s="8">
        <v>0</v>
      </c>
      <c r="T22" s="10" t="s">
        <v>12</v>
      </c>
      <c r="U22" s="13">
        <f>($U$17-$U$19)/(6*$U$20)</f>
        <v>0.5030525030525036</v>
      </c>
    </row>
    <row r="23" spans="2:25">
      <c r="B23" s="7">
        <v>0.20999999999999974</v>
      </c>
      <c r="C23" s="8">
        <f t="shared" si="2"/>
        <v>0.31121999999999994</v>
      </c>
      <c r="D23" s="9">
        <f t="shared" si="3"/>
        <v>0.13649999999999998</v>
      </c>
      <c r="E23" s="8">
        <v>0</v>
      </c>
      <c r="T23" s="10" t="s">
        <v>13</v>
      </c>
      <c r="U23" s="12">
        <f>MIN(V23,W23)</f>
        <v>0.45023199023199323</v>
      </c>
      <c r="V23" s="14">
        <f>(V8-U19)/(3*U20)</f>
        <v>0.55587301587301396</v>
      </c>
      <c r="W23" s="9">
        <f>(U17-V8)/(3*U20)</f>
        <v>0.45023199023199323</v>
      </c>
      <c r="X23" s="8"/>
      <c r="Y23" s="8"/>
    </row>
    <row r="24" spans="2:25">
      <c r="B24" s="7">
        <v>6.0000000000000053E-2</v>
      </c>
      <c r="C24" s="8">
        <f t="shared" si="2"/>
        <v>0.31121999999999994</v>
      </c>
      <c r="D24" s="9">
        <f t="shared" si="3"/>
        <v>0.13649999999999998</v>
      </c>
      <c r="E24" s="8">
        <v>0</v>
      </c>
      <c r="T24" s="10" t="s">
        <v>15</v>
      </c>
      <c r="U24" s="12">
        <f>(U17-U19)/(6*W24)</f>
        <v>0.49685317189425904</v>
      </c>
      <c r="V24" s="15" t="s">
        <v>14</v>
      </c>
      <c r="W24" s="15">
        <f>SQRT(X24+Y24)</f>
        <v>6.7088901146086288E-2</v>
      </c>
      <c r="X24" s="8">
        <f>POWER(U20,2)</f>
        <v>4.3906706569893476E-3</v>
      </c>
      <c r="Y24" s="8">
        <f>POWER(V8-U18,2)</f>
        <v>1.1024999999998971E-4</v>
      </c>
    </row>
    <row r="25" spans="2:25">
      <c r="B25" s="7">
        <v>0.12999999999999989</v>
      </c>
      <c r="C25" s="8">
        <f t="shared" si="2"/>
        <v>0.31121999999999994</v>
      </c>
      <c r="D25" s="9">
        <f t="shared" si="3"/>
        <v>0.13649999999999998</v>
      </c>
      <c r="E25" s="8">
        <v>0</v>
      </c>
      <c r="T25" s="10" t="s">
        <v>16</v>
      </c>
      <c r="U25" s="38">
        <f>+(2+7)/(20+20)</f>
        <v>0.22500000000000001</v>
      </c>
    </row>
    <row r="26" spans="2:25">
      <c r="B26" s="7">
        <v>5.0000000000000044E-2</v>
      </c>
      <c r="C26" s="8">
        <f t="shared" si="2"/>
        <v>0.31121999999999994</v>
      </c>
      <c r="D26" s="9">
        <f t="shared" si="3"/>
        <v>0.13649999999999998</v>
      </c>
      <c r="E26" s="8">
        <v>0</v>
      </c>
      <c r="T26" s="10" t="s">
        <v>17</v>
      </c>
      <c r="U26" s="10"/>
    </row>
    <row r="27" spans="2:25">
      <c r="B27" s="7">
        <v>6.999999999999984E-2</v>
      </c>
      <c r="C27" s="8">
        <f t="shared" si="2"/>
        <v>0.31121999999999994</v>
      </c>
      <c r="D27" s="9">
        <f t="shared" si="3"/>
        <v>0.13649999999999998</v>
      </c>
      <c r="E27" s="8">
        <v>0</v>
      </c>
      <c r="T27" s="56" t="s">
        <v>18</v>
      </c>
      <c r="U27" s="56" t="s">
        <v>19</v>
      </c>
      <c r="V27" s="56"/>
    </row>
    <row r="28" spans="2:25">
      <c r="B28" s="7">
        <v>0.11999999999999988</v>
      </c>
      <c r="C28" s="8">
        <f t="shared" si="2"/>
        <v>0.31121999999999994</v>
      </c>
      <c r="D28" s="9">
        <f t="shared" si="3"/>
        <v>0.13649999999999998</v>
      </c>
      <c r="E28" s="8">
        <v>0</v>
      </c>
      <c r="T28" s="56"/>
      <c r="U28" s="56"/>
      <c r="V28" s="56"/>
    </row>
    <row r="29" spans="2:25">
      <c r="B29" s="7">
        <v>3.0000000000000249E-2</v>
      </c>
      <c r="C29" s="8">
        <f t="shared" si="2"/>
        <v>0.31121999999999994</v>
      </c>
      <c r="D29" s="9">
        <f t="shared" si="3"/>
        <v>0.13649999999999998</v>
      </c>
      <c r="E29" s="8">
        <v>0</v>
      </c>
      <c r="T29" s="56"/>
      <c r="U29" s="56"/>
      <c r="V29" s="56"/>
    </row>
    <row r="30" spans="2:25">
      <c r="B30" s="7">
        <v>0.17000000000000015</v>
      </c>
      <c r="C30" s="8">
        <f t="shared" si="2"/>
        <v>0.31121999999999994</v>
      </c>
      <c r="D30" s="9">
        <f t="shared" si="3"/>
        <v>0.13649999999999998</v>
      </c>
      <c r="E30" s="8">
        <v>0</v>
      </c>
      <c r="T30" s="56" t="s">
        <v>20</v>
      </c>
      <c r="U30" s="56" t="s">
        <v>21</v>
      </c>
      <c r="V30" s="56"/>
    </row>
    <row r="31" spans="2:25">
      <c r="B31" s="7">
        <v>3.0000000000000249E-2</v>
      </c>
      <c r="C31" s="8">
        <f t="shared" si="2"/>
        <v>0.31121999999999994</v>
      </c>
      <c r="D31" s="9">
        <f t="shared" si="3"/>
        <v>0.13649999999999998</v>
      </c>
      <c r="E31" s="8">
        <v>0</v>
      </c>
      <c r="T31" s="56"/>
      <c r="U31" s="56"/>
      <c r="V31" s="56"/>
    </row>
    <row r="32" spans="2:25">
      <c r="T32" s="56"/>
      <c r="U32" s="56"/>
      <c r="V32" s="56"/>
    </row>
    <row r="33" spans="2:24">
      <c r="B33" s="8" t="s">
        <v>1</v>
      </c>
      <c r="C33" s="8" t="s">
        <v>3</v>
      </c>
      <c r="D33" s="8" t="s">
        <v>4</v>
      </c>
      <c r="E33" s="8" t="s">
        <v>5</v>
      </c>
    </row>
    <row r="34" spans="2:24">
      <c r="B34" s="7">
        <v>2.0549999999999997</v>
      </c>
      <c r="C34" s="7">
        <f>$V$8+(0.73*$V$9)</f>
        <v>2.1101449999999993</v>
      </c>
      <c r="D34" s="7">
        <f>$V$8</f>
        <v>2.0104999999999995</v>
      </c>
      <c r="E34" s="7">
        <f>$V$8-(0.73*$V$9)</f>
        <v>1.9108549999999995</v>
      </c>
      <c r="T34" s="10" t="s">
        <v>22</v>
      </c>
    </row>
    <row r="35" spans="2:24">
      <c r="B35" s="7">
        <v>2.0999999999999996</v>
      </c>
      <c r="C35" s="7">
        <f t="shared" ref="C35:C53" si="4">$V$8+(0.73*$V$9)</f>
        <v>2.1101449999999993</v>
      </c>
      <c r="D35" s="7">
        <f t="shared" ref="D35:D53" si="5">$V$8</f>
        <v>2.0104999999999995</v>
      </c>
      <c r="E35" s="7">
        <f t="shared" ref="E35:E53" si="6">$V$8-(0.73*$V$9)</f>
        <v>1.9108549999999995</v>
      </c>
    </row>
    <row r="36" spans="2:24">
      <c r="B36" s="7">
        <v>2</v>
      </c>
      <c r="C36" s="7">
        <f t="shared" si="4"/>
        <v>2.1101449999999993</v>
      </c>
      <c r="D36" s="7">
        <f t="shared" si="5"/>
        <v>2.0104999999999995</v>
      </c>
      <c r="E36" s="7">
        <f t="shared" si="6"/>
        <v>1.9108549999999995</v>
      </c>
      <c r="T36" s="8" t="s">
        <v>23</v>
      </c>
      <c r="U36" s="9">
        <f>_xlfn.NORM.DIST(U17,V8,U20,TRUE)</f>
        <v>0.91160357822811311</v>
      </c>
      <c r="V36" s="8" t="s">
        <v>24</v>
      </c>
      <c r="W36" s="9">
        <f>_xlfn.NORM.DIST(U19,V8,U20,TRUE)</f>
        <v>4.769568730575021E-2</v>
      </c>
    </row>
    <row r="37" spans="2:24">
      <c r="B37" s="7">
        <v>1.9624999999999999</v>
      </c>
      <c r="C37" s="7">
        <f t="shared" si="4"/>
        <v>2.1101449999999993</v>
      </c>
      <c r="D37" s="7">
        <f t="shared" si="5"/>
        <v>2.0104999999999995</v>
      </c>
      <c r="E37" s="7">
        <f t="shared" si="6"/>
        <v>1.9108549999999995</v>
      </c>
      <c r="T37" t="s">
        <v>25</v>
      </c>
      <c r="U37" s="7">
        <f>U36-W36</f>
        <v>0.86390789092236286</v>
      </c>
    </row>
    <row r="38" spans="2:24">
      <c r="B38" s="7">
        <v>2.02</v>
      </c>
      <c r="C38" s="7">
        <f t="shared" si="4"/>
        <v>2.1101449999999993</v>
      </c>
      <c r="D38" s="7">
        <f t="shared" si="5"/>
        <v>2.0104999999999995</v>
      </c>
      <c r="E38" s="7">
        <f t="shared" si="6"/>
        <v>1.9108549999999995</v>
      </c>
      <c r="T38" s="8" t="s">
        <v>23</v>
      </c>
      <c r="U38" s="9">
        <f>_xlfn.NORM.DIST(U17,U18,U20,TRUE)</f>
        <v>0.93437073205660304</v>
      </c>
      <c r="V38" s="8" t="s">
        <v>24</v>
      </c>
      <c r="W38" s="9">
        <f>_xlfn.NORM.DIST(U19,U18,U20,TRUE)</f>
        <v>6.5629267943396963E-2</v>
      </c>
    </row>
    <row r="39" spans="2:24">
      <c r="B39" s="7">
        <v>1.9850000000000001</v>
      </c>
      <c r="C39" s="7">
        <f t="shared" si="4"/>
        <v>2.1101449999999993</v>
      </c>
      <c r="D39" s="7">
        <f t="shared" si="5"/>
        <v>2.0104999999999995</v>
      </c>
      <c r="E39" s="7">
        <f t="shared" si="6"/>
        <v>1.9108549999999995</v>
      </c>
      <c r="T39" s="10" t="s">
        <v>26</v>
      </c>
      <c r="U39" s="10"/>
      <c r="V39" s="12">
        <f>1-U37</f>
        <v>0.13609210907763714</v>
      </c>
      <c r="W39" s="10"/>
      <c r="X39" s="7"/>
    </row>
    <row r="40" spans="2:24">
      <c r="B40" s="7">
        <v>1.96</v>
      </c>
      <c r="C40" s="7">
        <f t="shared" si="4"/>
        <v>2.1101449999999993</v>
      </c>
      <c r="D40" s="7">
        <f t="shared" si="5"/>
        <v>2.0104999999999995</v>
      </c>
      <c r="E40" s="7">
        <f t="shared" si="6"/>
        <v>1.9108549999999995</v>
      </c>
      <c r="T40" s="10" t="s">
        <v>27</v>
      </c>
      <c r="U40" s="10"/>
      <c r="V40" s="10"/>
      <c r="W40" s="12">
        <f>1-(U38-W38)</f>
        <v>0.13125853588679393</v>
      </c>
      <c r="X40" s="7"/>
    </row>
    <row r="41" spans="2:24">
      <c r="B41" s="7">
        <v>2.02</v>
      </c>
      <c r="C41" s="7">
        <f t="shared" si="4"/>
        <v>2.1101449999999993</v>
      </c>
      <c r="D41" s="7">
        <f t="shared" si="5"/>
        <v>2.0104999999999995</v>
      </c>
      <c r="E41" s="7">
        <f t="shared" si="6"/>
        <v>1.9108549999999995</v>
      </c>
      <c r="T41" s="10" t="s">
        <v>28</v>
      </c>
      <c r="U41" s="10"/>
      <c r="V41" s="10"/>
      <c r="W41" s="12">
        <f>V39-W40</f>
        <v>4.83357319084321E-3</v>
      </c>
    </row>
    <row r="42" spans="2:24">
      <c r="B42" s="7">
        <v>1.9550000000000001</v>
      </c>
      <c r="C42" s="7">
        <f t="shared" si="4"/>
        <v>2.1101449999999993</v>
      </c>
      <c r="D42" s="7">
        <f t="shared" si="5"/>
        <v>2.0104999999999995</v>
      </c>
      <c r="E42" s="7">
        <f t="shared" si="6"/>
        <v>1.9108549999999995</v>
      </c>
    </row>
    <row r="43" spans="2:24" ht="15" customHeight="1">
      <c r="B43" s="7">
        <v>2.0725000000000002</v>
      </c>
      <c r="C43" s="7">
        <f t="shared" si="4"/>
        <v>2.1101449999999993</v>
      </c>
      <c r="D43" s="7">
        <f t="shared" si="5"/>
        <v>2.0104999999999995</v>
      </c>
      <c r="E43" s="7">
        <f t="shared" si="6"/>
        <v>1.9108549999999995</v>
      </c>
      <c r="T43" s="49" t="s">
        <v>66</v>
      </c>
      <c r="U43" s="50"/>
      <c r="V43" s="50"/>
      <c r="W43" s="50"/>
      <c r="X43" s="50"/>
    </row>
    <row r="44" spans="2:24">
      <c r="B44" s="7">
        <v>1.9325000000000001</v>
      </c>
      <c r="C44" s="7">
        <f t="shared" si="4"/>
        <v>2.1101449999999993</v>
      </c>
      <c r="D44" s="7">
        <f t="shared" si="5"/>
        <v>2.0104999999999995</v>
      </c>
      <c r="E44" s="7">
        <f t="shared" si="6"/>
        <v>1.9108549999999995</v>
      </c>
      <c r="T44" s="50"/>
      <c r="U44" s="50"/>
      <c r="V44" s="50"/>
      <c r="W44" s="50"/>
      <c r="X44" s="50"/>
    </row>
    <row r="45" spans="2:24">
      <c r="B45" s="7">
        <v>1.9700000000000002</v>
      </c>
      <c r="C45" s="7">
        <f t="shared" si="4"/>
        <v>2.1101449999999993</v>
      </c>
      <c r="D45" s="7">
        <f t="shared" si="5"/>
        <v>2.0104999999999995</v>
      </c>
      <c r="E45" s="7">
        <f t="shared" si="6"/>
        <v>1.9108549999999995</v>
      </c>
      <c r="T45" s="50"/>
      <c r="U45" s="50"/>
      <c r="V45" s="50"/>
      <c r="W45" s="50"/>
      <c r="X45" s="50"/>
    </row>
    <row r="46" spans="2:24">
      <c r="B46" s="7">
        <v>2.0625</v>
      </c>
      <c r="C46" s="7">
        <f t="shared" si="4"/>
        <v>2.1101449999999993</v>
      </c>
      <c r="D46" s="7">
        <f t="shared" si="5"/>
        <v>2.0104999999999995</v>
      </c>
      <c r="E46" s="7">
        <f t="shared" si="6"/>
        <v>1.9108549999999995</v>
      </c>
      <c r="T46" s="50"/>
      <c r="U46" s="50"/>
      <c r="V46" s="50"/>
      <c r="W46" s="50"/>
      <c r="X46" s="50"/>
    </row>
    <row r="47" spans="2:24">
      <c r="B47" s="7">
        <v>2.08</v>
      </c>
      <c r="C47" s="7">
        <f t="shared" si="4"/>
        <v>2.1101449999999993</v>
      </c>
      <c r="D47" s="7">
        <f t="shared" si="5"/>
        <v>2.0104999999999995</v>
      </c>
      <c r="E47" s="7">
        <f t="shared" si="6"/>
        <v>1.9108549999999995</v>
      </c>
      <c r="T47" s="50"/>
      <c r="U47" s="50"/>
      <c r="V47" s="50"/>
      <c r="W47" s="50"/>
      <c r="X47" s="50"/>
    </row>
    <row r="48" spans="2:24">
      <c r="B48" s="7">
        <v>1.9675000000000002</v>
      </c>
      <c r="C48" s="7">
        <f t="shared" si="4"/>
        <v>2.1101449999999993</v>
      </c>
      <c r="D48" s="7">
        <f t="shared" si="5"/>
        <v>2.0104999999999995</v>
      </c>
      <c r="E48" s="7">
        <f t="shared" si="6"/>
        <v>1.9108549999999995</v>
      </c>
      <c r="T48" s="50"/>
      <c r="U48" s="50"/>
      <c r="V48" s="50"/>
      <c r="W48" s="50"/>
      <c r="X48" s="50"/>
    </row>
    <row r="49" spans="2:27">
      <c r="B49" s="7">
        <v>2.0499999999999998</v>
      </c>
      <c r="C49" s="7">
        <f t="shared" si="4"/>
        <v>2.1101449999999993</v>
      </c>
      <c r="D49" s="7">
        <f t="shared" si="5"/>
        <v>2.0104999999999995</v>
      </c>
      <c r="E49" s="7">
        <f t="shared" si="6"/>
        <v>1.9108549999999995</v>
      </c>
      <c r="T49" s="50"/>
      <c r="U49" s="50"/>
      <c r="V49" s="50"/>
      <c r="W49" s="50"/>
      <c r="X49" s="50"/>
    </row>
    <row r="50" spans="2:27">
      <c r="B50" s="7">
        <v>1.9325000000000001</v>
      </c>
      <c r="C50" s="7">
        <f t="shared" si="4"/>
        <v>2.1101449999999993</v>
      </c>
      <c r="D50" s="7">
        <f t="shared" si="5"/>
        <v>2.0104999999999995</v>
      </c>
      <c r="E50" s="7">
        <f t="shared" si="6"/>
        <v>1.9108549999999995</v>
      </c>
      <c r="T50" s="50"/>
      <c r="U50" s="50"/>
      <c r="V50" s="50"/>
      <c r="W50" s="50"/>
      <c r="X50" s="50"/>
    </row>
    <row r="51" spans="2:27">
      <c r="B51" s="7">
        <v>2.0449999999999999</v>
      </c>
      <c r="C51" s="7">
        <f t="shared" si="4"/>
        <v>2.1101449999999993</v>
      </c>
      <c r="D51" s="7">
        <f t="shared" si="5"/>
        <v>2.0104999999999995</v>
      </c>
      <c r="E51" s="7">
        <f t="shared" si="6"/>
        <v>1.9108549999999995</v>
      </c>
      <c r="T51" s="50"/>
      <c r="U51" s="50"/>
      <c r="V51" s="50"/>
      <c r="W51" s="50"/>
      <c r="X51" s="50"/>
    </row>
    <row r="52" spans="2:27">
      <c r="B52" s="7">
        <v>2.0150000000000001</v>
      </c>
      <c r="C52" s="7">
        <f t="shared" si="4"/>
        <v>2.1101449999999993</v>
      </c>
      <c r="D52" s="7">
        <f t="shared" si="5"/>
        <v>2.0104999999999995</v>
      </c>
      <c r="E52" s="7">
        <f t="shared" si="6"/>
        <v>1.9108549999999995</v>
      </c>
      <c r="T52" s="50"/>
      <c r="U52" s="50"/>
      <c r="V52" s="50"/>
      <c r="W52" s="50"/>
      <c r="X52" s="50"/>
    </row>
    <row r="53" spans="2:27">
      <c r="B53" s="7">
        <v>2.0249999999999999</v>
      </c>
      <c r="C53" s="7">
        <f t="shared" si="4"/>
        <v>2.1101449999999993</v>
      </c>
      <c r="D53" s="7">
        <f t="shared" si="5"/>
        <v>2.0104999999999995</v>
      </c>
      <c r="E53" s="7">
        <f t="shared" si="6"/>
        <v>1.9108549999999995</v>
      </c>
      <c r="T53" s="50"/>
      <c r="U53" s="50"/>
      <c r="V53" s="50"/>
      <c r="W53" s="50"/>
      <c r="X53" s="50"/>
    </row>
    <row r="55" spans="2:27" ht="15" customHeight="1">
      <c r="T55" s="51" t="s">
        <v>67</v>
      </c>
      <c r="U55" s="52"/>
      <c r="V55" s="52"/>
      <c r="W55" s="52"/>
      <c r="X55" s="52"/>
      <c r="Y55" s="52"/>
      <c r="Z55" s="52"/>
      <c r="AA55" s="52"/>
    </row>
    <row r="56" spans="2:27">
      <c r="T56" s="52"/>
      <c r="U56" s="52"/>
      <c r="V56" s="52"/>
      <c r="W56" s="52"/>
      <c r="X56" s="52"/>
      <c r="Y56" s="52"/>
      <c r="Z56" s="52"/>
      <c r="AA56" s="52"/>
    </row>
    <row r="57" spans="2:27">
      <c r="T57" s="52"/>
      <c r="U57" s="52"/>
      <c r="V57" s="52"/>
      <c r="W57" s="52"/>
      <c r="X57" s="52"/>
      <c r="Y57" s="52"/>
      <c r="Z57" s="52"/>
      <c r="AA57" s="52"/>
    </row>
    <row r="58" spans="2:27">
      <c r="T58" s="52"/>
      <c r="U58" s="52"/>
      <c r="V58" s="52"/>
      <c r="W58" s="52"/>
      <c r="X58" s="52"/>
      <c r="Y58" s="52"/>
      <c r="Z58" s="52"/>
      <c r="AA58" s="52"/>
    </row>
    <row r="59" spans="2:27">
      <c r="T59" s="52"/>
      <c r="U59" s="52"/>
      <c r="V59" s="52"/>
      <c r="W59" s="52"/>
      <c r="X59" s="52"/>
      <c r="Y59" s="52"/>
      <c r="Z59" s="52"/>
      <c r="AA59" s="52"/>
    </row>
    <row r="60" spans="2:27">
      <c r="T60" s="52"/>
      <c r="U60" s="52"/>
      <c r="V60" s="52"/>
      <c r="W60" s="52"/>
      <c r="X60" s="52"/>
      <c r="Y60" s="52"/>
      <c r="Z60" s="52"/>
      <c r="AA60" s="52"/>
    </row>
    <row r="61" spans="2:27">
      <c r="T61" s="52"/>
      <c r="U61" s="52"/>
      <c r="V61" s="52"/>
      <c r="W61" s="52"/>
      <c r="X61" s="52"/>
      <c r="Y61" s="52"/>
      <c r="Z61" s="52"/>
      <c r="AA61" s="52"/>
    </row>
    <row r="62" spans="2:27">
      <c r="T62" s="52"/>
      <c r="U62" s="52"/>
      <c r="V62" s="52"/>
      <c r="W62" s="52"/>
      <c r="X62" s="52"/>
      <c r="Y62" s="52"/>
      <c r="Z62" s="52"/>
      <c r="AA62" s="52"/>
    </row>
    <row r="63" spans="2:27">
      <c r="T63" s="52"/>
      <c r="U63" s="52"/>
      <c r="V63" s="52"/>
      <c r="W63" s="52"/>
      <c r="X63" s="52"/>
      <c r="Y63" s="52"/>
      <c r="Z63" s="52"/>
      <c r="AA63" s="52"/>
    </row>
    <row r="64" spans="2:27">
      <c r="T64" s="52"/>
      <c r="U64" s="52"/>
      <c r="V64" s="52"/>
      <c r="W64" s="52"/>
      <c r="X64" s="52"/>
      <c r="Y64" s="52"/>
      <c r="Z64" s="52"/>
      <c r="AA64" s="52"/>
    </row>
    <row r="65" spans="20:27">
      <c r="T65" s="52"/>
      <c r="U65" s="52"/>
      <c r="V65" s="52"/>
      <c r="W65" s="52"/>
      <c r="X65" s="52"/>
      <c r="Y65" s="52"/>
      <c r="Z65" s="52"/>
      <c r="AA65" s="52"/>
    </row>
    <row r="66" spans="20:27">
      <c r="T66" s="16"/>
      <c r="U66" s="16"/>
      <c r="V66" s="16"/>
      <c r="W66" s="16"/>
      <c r="X66" s="16"/>
      <c r="Y66" s="16"/>
      <c r="Z66" s="16"/>
      <c r="AA66" s="16"/>
    </row>
  </sheetData>
  <mergeCells count="8">
    <mergeCell ref="T43:X53"/>
    <mergeCell ref="T55:AA65"/>
    <mergeCell ref="B2:U2"/>
    <mergeCell ref="T27:T29"/>
    <mergeCell ref="T30:T32"/>
    <mergeCell ref="U27:V29"/>
    <mergeCell ref="U30:V32"/>
    <mergeCell ref="T12:X13"/>
  </mergeCells>
  <pageMargins left="0.75" right="0.75" top="1" bottom="1" header="0.5" footer="0.5"/>
  <pageSetup orientation="portrait" horizontalDpi="4294967292" verticalDpi="4294967292"/>
  <ignoredErrors>
    <ignoredError sqref="B8:U8 B9:U9"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5" zoomScaleNormal="125" zoomScalePageLayoutView="125" workbookViewId="0">
      <selection activeCell="A22" sqref="A22"/>
    </sheetView>
  </sheetViews>
  <sheetFormatPr baseColWidth="10" defaultColWidth="10.83203125" defaultRowHeight="14" x14ac:dyDescent="0"/>
  <cols>
    <col min="1" max="1" width="23.33203125" style="42" customWidth="1"/>
    <col min="2" max="6" width="10.83203125" style="42"/>
    <col min="7" max="7" width="16" style="42" bestFit="1" customWidth="1"/>
    <col min="8" max="16384" width="10.83203125" style="42"/>
  </cols>
  <sheetData>
    <row r="1" spans="1:7" s="39" customFormat="1">
      <c r="A1" s="39" t="s">
        <v>68</v>
      </c>
    </row>
    <row r="2" spans="1:7">
      <c r="A2" s="40" t="s">
        <v>69</v>
      </c>
      <c r="B2" s="41">
        <v>340</v>
      </c>
      <c r="C2" s="42" t="s">
        <v>30</v>
      </c>
    </row>
    <row r="3" spans="1:7">
      <c r="A3" s="40" t="s">
        <v>31</v>
      </c>
      <c r="B3" s="41">
        <v>8</v>
      </c>
    </row>
    <row r="4" spans="1:7">
      <c r="A4" s="40" t="s">
        <v>70</v>
      </c>
      <c r="B4" s="41">
        <f>B2/B3</f>
        <v>42.5</v>
      </c>
      <c r="C4" s="42" t="s">
        <v>30</v>
      </c>
    </row>
    <row r="5" spans="1:7">
      <c r="A5" s="40" t="s">
        <v>71</v>
      </c>
      <c r="B5" s="41">
        <v>43.5</v>
      </c>
      <c r="C5" s="42" t="s">
        <v>30</v>
      </c>
      <c r="E5" s="43"/>
      <c r="F5" s="43"/>
      <c r="G5" s="43"/>
    </row>
    <row r="6" spans="1:7">
      <c r="A6" s="40" t="s">
        <v>32</v>
      </c>
      <c r="B6" s="41">
        <f>B7+12</f>
        <v>360</v>
      </c>
      <c r="C6" s="42" t="s">
        <v>30</v>
      </c>
      <c r="D6" s="44"/>
      <c r="E6" s="43"/>
      <c r="F6" s="43"/>
      <c r="G6" s="43"/>
    </row>
    <row r="7" spans="1:7">
      <c r="A7" s="40" t="s">
        <v>33</v>
      </c>
      <c r="B7" s="41">
        <f>B5*B3</f>
        <v>348</v>
      </c>
      <c r="C7" s="42" t="s">
        <v>30</v>
      </c>
      <c r="D7" s="44"/>
      <c r="G7" s="43"/>
    </row>
    <row r="8" spans="1:7">
      <c r="A8" s="40" t="s">
        <v>34</v>
      </c>
      <c r="B8" s="41">
        <f>B7-12</f>
        <v>336</v>
      </c>
      <c r="C8" s="42" t="s">
        <v>30</v>
      </c>
      <c r="D8" s="44"/>
    </row>
    <row r="9" spans="1:7">
      <c r="A9" s="40" t="s">
        <v>35</v>
      </c>
      <c r="B9" s="41">
        <v>3.52</v>
      </c>
      <c r="C9" s="42" t="s">
        <v>30</v>
      </c>
    </row>
    <row r="10" spans="1:7">
      <c r="A10" s="40" t="s">
        <v>36</v>
      </c>
      <c r="B10" s="41">
        <v>1.33</v>
      </c>
    </row>
    <row r="11" spans="1:7">
      <c r="A11" s="40" t="s">
        <v>38</v>
      </c>
      <c r="B11" s="41">
        <v>43</v>
      </c>
      <c r="C11" s="42" t="s">
        <v>30</v>
      </c>
    </row>
    <row r="13" spans="1:7" s="39" customFormat="1">
      <c r="A13" s="39" t="s">
        <v>72</v>
      </c>
    </row>
    <row r="14" spans="1:7">
      <c r="A14" s="45" t="s">
        <v>37</v>
      </c>
      <c r="B14" s="46">
        <f>(B6-B8)/(6*B9)</f>
        <v>1.1363636363636362</v>
      </c>
      <c r="C14" s="47" t="s">
        <v>73</v>
      </c>
    </row>
    <row r="15" spans="1:7">
      <c r="A15" s="45" t="s">
        <v>74</v>
      </c>
      <c r="B15" s="46">
        <f>B9*3</f>
        <v>10.56</v>
      </c>
      <c r="C15" s="48"/>
    </row>
    <row r="16" spans="1:7">
      <c r="A16" s="45" t="s">
        <v>75</v>
      </c>
      <c r="B16" s="46">
        <f>B11-B15</f>
        <v>32.44</v>
      </c>
      <c r="C16" s="48" t="s">
        <v>76</v>
      </c>
    </row>
    <row r="17" spans="1:12">
      <c r="A17" s="45" t="s">
        <v>77</v>
      </c>
      <c r="B17" s="46">
        <f>B16*B3</f>
        <v>259.52</v>
      </c>
      <c r="C17" s="48" t="s">
        <v>76</v>
      </c>
    </row>
    <row r="19" spans="1:12" s="39" customFormat="1">
      <c r="A19" s="39" t="s">
        <v>78</v>
      </c>
    </row>
    <row r="20" spans="1:12">
      <c r="A20" s="58" t="s">
        <v>81</v>
      </c>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3" spans="1:12" s="39" customFormat="1">
      <c r="A23" s="39" t="s">
        <v>79</v>
      </c>
    </row>
    <row r="24" spans="1:12">
      <c r="A24" s="58" t="s">
        <v>80</v>
      </c>
      <c r="B24" s="58"/>
      <c r="C24" s="58"/>
      <c r="D24" s="58"/>
      <c r="E24" s="58"/>
      <c r="F24" s="58"/>
      <c r="G24" s="58"/>
      <c r="H24" s="58"/>
      <c r="I24" s="58"/>
      <c r="J24" s="58"/>
      <c r="K24" s="58"/>
      <c r="L24" s="58"/>
    </row>
    <row r="25" spans="1:12">
      <c r="A25" s="58"/>
      <c r="B25" s="58"/>
      <c r="C25" s="58"/>
      <c r="D25" s="58"/>
      <c r="E25" s="58"/>
      <c r="F25" s="58"/>
      <c r="G25" s="58"/>
      <c r="H25" s="58"/>
      <c r="I25" s="58"/>
      <c r="J25" s="58"/>
      <c r="K25" s="58"/>
      <c r="L25" s="58"/>
    </row>
  </sheetData>
  <mergeCells count="2">
    <mergeCell ref="A20:L21"/>
    <mergeCell ref="A24:L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workbookViewId="0">
      <selection activeCell="F9" sqref="F9"/>
    </sheetView>
  </sheetViews>
  <sheetFormatPr baseColWidth="10" defaultColWidth="9.1640625" defaultRowHeight="14" x14ac:dyDescent="0"/>
  <cols>
    <col min="1" max="1" width="18.5" style="17" customWidth="1"/>
    <col min="2" max="2" width="13.33203125" style="17" customWidth="1"/>
    <col min="3" max="3" width="12.5" style="17" customWidth="1"/>
    <col min="4" max="4" width="15.33203125" style="17" customWidth="1"/>
    <col min="5" max="5" width="17.83203125" style="17" customWidth="1"/>
    <col min="6" max="6" width="11.6640625" style="17" bestFit="1" customWidth="1"/>
    <col min="7" max="7" width="13.1640625" style="17" customWidth="1"/>
    <col min="8" max="8" width="14.6640625" style="17" customWidth="1"/>
    <col min="9" max="16384" width="9.1640625" style="17"/>
  </cols>
  <sheetData>
    <row r="3" spans="1:9">
      <c r="A3" s="17" t="s">
        <v>39</v>
      </c>
    </row>
    <row r="5" spans="1:9">
      <c r="A5" s="18" t="s">
        <v>40</v>
      </c>
      <c r="B5" s="18" t="s">
        <v>41</v>
      </c>
      <c r="C5" s="18" t="s">
        <v>42</v>
      </c>
      <c r="D5" s="18" t="s">
        <v>43</v>
      </c>
      <c r="E5" s="18" t="s">
        <v>44</v>
      </c>
    </row>
    <row r="6" spans="1:9">
      <c r="A6" s="18" t="s">
        <v>41</v>
      </c>
      <c r="B6" s="19">
        <v>1</v>
      </c>
      <c r="C6" s="20">
        <v>0</v>
      </c>
      <c r="D6" s="21">
        <v>0</v>
      </c>
      <c r="E6" s="19">
        <v>0</v>
      </c>
    </row>
    <row r="7" spans="1:9" ht="15" thickBot="1">
      <c r="A7" s="22" t="s">
        <v>42</v>
      </c>
      <c r="B7" s="23">
        <v>0</v>
      </c>
      <c r="C7" s="24">
        <v>1</v>
      </c>
      <c r="D7" s="25">
        <v>0</v>
      </c>
      <c r="E7" s="23">
        <v>0</v>
      </c>
    </row>
    <row r="8" spans="1:9" ht="15" thickTop="1">
      <c r="A8" s="26" t="s">
        <v>45</v>
      </c>
      <c r="B8" s="27">
        <v>0.8</v>
      </c>
      <c r="C8" s="28">
        <v>0</v>
      </c>
      <c r="D8" s="29">
        <v>0.1</v>
      </c>
      <c r="E8" s="27">
        <v>0.1</v>
      </c>
    </row>
    <row r="9" spans="1:9">
      <c r="A9" s="18" t="s">
        <v>44</v>
      </c>
      <c r="B9" s="19">
        <v>0.6</v>
      </c>
      <c r="C9" s="20">
        <v>0.2</v>
      </c>
      <c r="D9" s="21">
        <v>0.1</v>
      </c>
      <c r="E9" s="19">
        <v>0.1</v>
      </c>
    </row>
    <row r="11" spans="1:9">
      <c r="A11" s="17" t="s">
        <v>46</v>
      </c>
      <c r="B11" s="18">
        <v>1.125</v>
      </c>
      <c r="C11" s="18">
        <v>0.125</v>
      </c>
    </row>
    <row r="12" spans="1:9">
      <c r="B12" s="18">
        <v>0.125</v>
      </c>
      <c r="C12" s="18">
        <v>1.125</v>
      </c>
    </row>
    <row r="14" spans="1:9">
      <c r="A14" s="17" t="s">
        <v>47</v>
      </c>
      <c r="B14" s="18">
        <v>0.97499999999999998</v>
      </c>
      <c r="C14" s="18">
        <v>2.5000000000000001E-2</v>
      </c>
      <c r="D14" s="60" t="s">
        <v>82</v>
      </c>
    </row>
    <row r="15" spans="1:9">
      <c r="B15" s="18">
        <v>0.77500000000000002</v>
      </c>
      <c r="C15" s="18">
        <v>0.22500000000000001</v>
      </c>
      <c r="D15" s="60"/>
      <c r="E15" s="30" t="s">
        <v>48</v>
      </c>
      <c r="F15" s="17" t="s">
        <v>49</v>
      </c>
      <c r="H15" s="59" t="s">
        <v>83</v>
      </c>
    </row>
    <row r="16" spans="1:9">
      <c r="F16" s="17" t="s">
        <v>51</v>
      </c>
      <c r="H16" s="17" t="s">
        <v>52</v>
      </c>
      <c r="I16" s="59"/>
    </row>
    <row r="17" spans="1:9" ht="15">
      <c r="A17" s="17" t="s">
        <v>53</v>
      </c>
      <c r="B17" s="31">
        <v>100000</v>
      </c>
      <c r="C17" s="18">
        <v>0</v>
      </c>
      <c r="F17" s="31">
        <v>97500</v>
      </c>
      <c r="G17" s="31"/>
      <c r="H17" s="31">
        <v>2500</v>
      </c>
      <c r="I17" s="59"/>
    </row>
    <row r="18" spans="1:9">
      <c r="F18" s="18"/>
      <c r="G18" s="18"/>
      <c r="H18" s="18"/>
      <c r="I18" s="59"/>
    </row>
    <row r="19" spans="1:9" ht="15">
      <c r="A19" s="17" t="s">
        <v>54</v>
      </c>
      <c r="B19" s="18">
        <v>0</v>
      </c>
      <c r="C19" s="31">
        <v>90000</v>
      </c>
      <c r="F19" s="31">
        <v>69750</v>
      </c>
      <c r="G19" s="18"/>
      <c r="H19" s="31">
        <v>20250</v>
      </c>
      <c r="I19" s="59"/>
    </row>
    <row r="20" spans="1:9">
      <c r="F20" s="32">
        <f>SUM(F17:F19)</f>
        <v>167250</v>
      </c>
      <c r="G20" s="30" t="s">
        <v>55</v>
      </c>
      <c r="H20" s="33">
        <f>SUM(H17:H19)</f>
        <v>22750</v>
      </c>
      <c r="I20" s="59" t="s">
        <v>56</v>
      </c>
    </row>
    <row r="21" spans="1:9">
      <c r="I21" s="59"/>
    </row>
    <row r="22" spans="1:9">
      <c r="E22" s="30" t="s">
        <v>57</v>
      </c>
      <c r="F22" s="17" t="s">
        <v>58</v>
      </c>
      <c r="H22" s="59" t="s">
        <v>50</v>
      </c>
      <c r="I22" s="59" t="s">
        <v>84</v>
      </c>
    </row>
    <row r="23" spans="1:9">
      <c r="F23" s="17" t="s">
        <v>59</v>
      </c>
      <c r="G23" s="17" t="s">
        <v>60</v>
      </c>
      <c r="H23" s="17" t="s">
        <v>61</v>
      </c>
    </row>
    <row r="24" spans="1:9" ht="15">
      <c r="E24" s="17" t="s">
        <v>62</v>
      </c>
      <c r="F24" s="34">
        <v>0</v>
      </c>
      <c r="G24" s="34">
        <f>+F27</f>
        <v>10000</v>
      </c>
      <c r="H24" s="34">
        <f>+G27</f>
        <v>27500</v>
      </c>
    </row>
    <row r="25" spans="1:9" ht="15">
      <c r="E25" s="17" t="s">
        <v>63</v>
      </c>
      <c r="F25" s="34">
        <v>0</v>
      </c>
      <c r="G25" s="34">
        <f>+F17</f>
        <v>97500</v>
      </c>
      <c r="H25" s="34">
        <f>+F19</f>
        <v>69750</v>
      </c>
    </row>
    <row r="26" spans="1:9" ht="16" thickBot="1">
      <c r="E26" s="17" t="s">
        <v>64</v>
      </c>
      <c r="F26" s="35">
        <v>0</v>
      </c>
      <c r="G26" s="35">
        <v>-80000</v>
      </c>
      <c r="H26" s="35">
        <v>-95000</v>
      </c>
    </row>
    <row r="27" spans="1:9" ht="16" thickTop="1">
      <c r="E27" s="17" t="s">
        <v>65</v>
      </c>
      <c r="F27" s="34">
        <v>10000</v>
      </c>
      <c r="G27" s="34">
        <f>SUM(G24:G26)</f>
        <v>27500</v>
      </c>
      <c r="H27" s="34">
        <f>SUM(H24:H26)</f>
        <v>2250</v>
      </c>
    </row>
  </sheetData>
  <mergeCells count="1">
    <mergeCell ref="D14:D1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1"/>
  <sheetViews>
    <sheetView zoomScale="125" zoomScaleNormal="125" zoomScalePageLayoutView="125" workbookViewId="0">
      <selection activeCell="I21" sqref="I21"/>
    </sheetView>
  </sheetViews>
  <sheetFormatPr baseColWidth="10" defaultRowHeight="15" x14ac:dyDescent="0"/>
  <cols>
    <col min="1" max="16384" width="10.83203125" style="37"/>
  </cols>
  <sheetData>
    <row r="3" spans="2:9" ht="16">
      <c r="B3" s="36"/>
      <c r="I3" s="61" t="s">
        <v>86</v>
      </c>
    </row>
    <row r="4" spans="2:9">
      <c r="I4" s="61"/>
    </row>
    <row r="5" spans="2:9">
      <c r="I5" s="61"/>
    </row>
    <row r="6" spans="2:9">
      <c r="I6" s="61"/>
    </row>
    <row r="7" spans="2:9">
      <c r="I7" s="61"/>
    </row>
    <row r="8" spans="2:9">
      <c r="I8" s="61"/>
    </row>
    <row r="9" spans="2:9">
      <c r="I9" s="61"/>
    </row>
    <row r="10" spans="2:9">
      <c r="I10" s="61"/>
    </row>
    <row r="11" spans="2:9">
      <c r="I11" s="61"/>
    </row>
    <row r="12" spans="2:9">
      <c r="I12" s="61"/>
    </row>
    <row r="13" spans="2:9">
      <c r="I13" s="61"/>
    </row>
    <row r="14" spans="2:9">
      <c r="I14" s="61" t="s">
        <v>86</v>
      </c>
    </row>
    <row r="15" spans="2:9">
      <c r="I15" s="61"/>
    </row>
    <row r="17" spans="9:9">
      <c r="I17" s="61"/>
    </row>
    <row r="18" spans="9:9">
      <c r="I18" s="61"/>
    </row>
    <row r="21" spans="9:9">
      <c r="I21" s="61" t="s">
        <v>85</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Primera pregunta</vt:lpstr>
      <vt:lpstr>Segunda pregunta</vt:lpstr>
      <vt:lpstr>Tercera pregunta</vt:lpstr>
      <vt:lpstr>Cuarta pregunta</vt:lpstr>
    </vt:vector>
  </TitlesOfParts>
  <Company>Leon y Parra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Leon</dc:creator>
  <cp:lastModifiedBy>Enrique Leon</cp:lastModifiedBy>
  <dcterms:created xsi:type="dcterms:W3CDTF">2019-11-14T19:50:11Z</dcterms:created>
  <dcterms:modified xsi:type="dcterms:W3CDTF">2019-11-23T21:30:41Z</dcterms:modified>
</cp:coreProperties>
</file>