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00" yWindow="340" windowWidth="38140" windowHeight="18160" tabRatio="500" activeTab="1"/>
  </bookViews>
  <sheets>
    <sheet name="Pregunta 1 húngaro" sheetId="1" r:id="rId1"/>
    <sheet name="Pregunta 1 correcta" sheetId="3" r:id="rId2"/>
    <sheet name="Pregunta 1 alternativa" sheetId="2" r:id="rId3"/>
    <sheet name="Pregunta 2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C17" i="4"/>
  <c r="C18" i="4"/>
  <c r="C19" i="4"/>
  <c r="G27" i="4"/>
  <c r="G26" i="4"/>
  <c r="G25" i="4"/>
  <c r="G24" i="4"/>
  <c r="G23" i="4"/>
  <c r="H23" i="4"/>
  <c r="H24" i="4"/>
  <c r="H25" i="4"/>
  <c r="H26" i="4"/>
  <c r="H27" i="4"/>
  <c r="G28" i="4"/>
  <c r="H28" i="4"/>
  <c r="G33" i="4"/>
  <c r="G32" i="4"/>
  <c r="G31" i="4"/>
  <c r="G30" i="4"/>
  <c r="G29" i="4"/>
  <c r="H29" i="4"/>
  <c r="H30" i="4"/>
  <c r="H31" i="4"/>
  <c r="H32" i="4"/>
  <c r="H33" i="4"/>
  <c r="G37" i="4"/>
  <c r="G36" i="4"/>
  <c r="G35" i="4"/>
  <c r="G34" i="4"/>
  <c r="H34" i="4"/>
  <c r="H35" i="4"/>
  <c r="H36" i="4"/>
  <c r="H37" i="4"/>
  <c r="C41" i="4"/>
  <c r="D41" i="4"/>
  <c r="C42" i="4"/>
  <c r="D42" i="4"/>
  <c r="C43" i="4"/>
  <c r="D43" i="4"/>
  <c r="C47" i="4"/>
  <c r="D47" i="4"/>
  <c r="E47" i="4"/>
  <c r="F47" i="4"/>
  <c r="C53" i="4"/>
  <c r="D53" i="4"/>
  <c r="G47" i="4"/>
  <c r="E53" i="4"/>
  <c r="H47" i="4"/>
  <c r="C48" i="4"/>
  <c r="D48" i="4"/>
  <c r="E48" i="4"/>
  <c r="F48" i="4"/>
  <c r="C55" i="4"/>
  <c r="D55" i="4"/>
  <c r="G48" i="4"/>
  <c r="E55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F53" i="4"/>
  <c r="C54" i="4"/>
  <c r="D54" i="4"/>
  <c r="E54" i="4"/>
  <c r="F54" i="4"/>
  <c r="G54" i="4"/>
  <c r="H54" i="4"/>
  <c r="F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D62" i="4"/>
  <c r="E62" i="4"/>
  <c r="F62" i="4"/>
  <c r="G62" i="4"/>
  <c r="H62" i="4"/>
  <c r="D63" i="4"/>
  <c r="E63" i="4"/>
  <c r="F63" i="4"/>
  <c r="G63" i="4"/>
  <c r="H63" i="4"/>
  <c r="D64" i="4"/>
  <c r="E64" i="4"/>
  <c r="F64" i="4"/>
  <c r="G64" i="4"/>
  <c r="H64" i="4"/>
  <c r="C68" i="4"/>
  <c r="D68" i="4"/>
  <c r="E68" i="4"/>
  <c r="C69" i="4"/>
  <c r="D69" i="4"/>
  <c r="E69" i="4"/>
  <c r="G69" i="4"/>
  <c r="C73" i="4"/>
  <c r="K70" i="4"/>
  <c r="D73" i="4"/>
  <c r="L70" i="4"/>
  <c r="C74" i="4"/>
  <c r="K71" i="4"/>
  <c r="L71" i="4"/>
  <c r="C75" i="4"/>
  <c r="K72" i="4"/>
  <c r="L72" i="4"/>
  <c r="C79" i="4"/>
  <c r="D79" i="4"/>
  <c r="C80" i="4"/>
  <c r="D80" i="4"/>
  <c r="C81" i="4"/>
  <c r="D81" i="4"/>
  <c r="C85" i="4"/>
  <c r="D85" i="4"/>
  <c r="E85" i="4"/>
  <c r="F85" i="4"/>
  <c r="C91" i="4"/>
  <c r="D91" i="4"/>
  <c r="G85" i="4"/>
  <c r="E91" i="4"/>
  <c r="H85" i="4"/>
  <c r="C86" i="4"/>
  <c r="D86" i="4"/>
  <c r="E86" i="4"/>
  <c r="F86" i="4"/>
  <c r="C93" i="4"/>
  <c r="D93" i="4"/>
  <c r="G86" i="4"/>
  <c r="E93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F91" i="4"/>
  <c r="C92" i="4"/>
  <c r="D92" i="4"/>
  <c r="E92" i="4"/>
  <c r="F92" i="4"/>
  <c r="G92" i="4"/>
  <c r="H92" i="4"/>
  <c r="F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12" i="4"/>
  <c r="C113" i="4"/>
  <c r="C115" i="4"/>
  <c r="D110" i="4"/>
  <c r="H111" i="4"/>
  <c r="I111" i="4"/>
  <c r="D112" i="4"/>
  <c r="D113" i="4"/>
  <c r="H113" i="4"/>
  <c r="I113" i="4"/>
  <c r="D115" i="4"/>
  <c r="H119" i="4"/>
  <c r="I119" i="4"/>
  <c r="C122" i="4"/>
  <c r="C123" i="4"/>
  <c r="C125" i="4"/>
  <c r="D120" i="4"/>
  <c r="H121" i="4"/>
  <c r="I121" i="4"/>
  <c r="D122" i="4"/>
  <c r="D123" i="4"/>
  <c r="D125" i="4"/>
  <c r="H127" i="4"/>
  <c r="I127" i="4"/>
  <c r="H129" i="4"/>
  <c r="I129" i="4"/>
  <c r="C132" i="4"/>
  <c r="C133" i="4"/>
  <c r="C135" i="4"/>
  <c r="D130" i="4"/>
  <c r="D132" i="4"/>
  <c r="D133" i="4"/>
  <c r="D135" i="4"/>
  <c r="F11" i="3"/>
  <c r="W33" i="3"/>
  <c r="X33" i="3"/>
  <c r="Y33" i="3"/>
  <c r="AB33" i="3"/>
  <c r="AA33" i="3"/>
  <c r="AC33" i="3"/>
  <c r="AA34" i="3"/>
  <c r="AF31" i="3"/>
  <c r="W24" i="3"/>
  <c r="X24" i="3"/>
  <c r="Y24" i="3"/>
  <c r="AB24" i="3"/>
  <c r="AA24" i="3"/>
  <c r="AF20" i="3"/>
  <c r="V8" i="3"/>
  <c r="AA8" i="3"/>
  <c r="Z8" i="3"/>
  <c r="AF4" i="3"/>
  <c r="V14" i="3"/>
  <c r="AA14" i="3"/>
  <c r="Z14" i="3"/>
  <c r="AB14" i="3"/>
  <c r="Z15" i="3"/>
  <c r="AF12" i="3"/>
  <c r="F11" i="2"/>
  <c r="L37" i="2"/>
  <c r="M37" i="2"/>
  <c r="N37" i="2"/>
  <c r="K33" i="2"/>
  <c r="L33" i="2"/>
  <c r="O33" i="2"/>
  <c r="N33" i="2"/>
  <c r="W33" i="2"/>
  <c r="N38" i="2"/>
  <c r="K34" i="2"/>
  <c r="L34" i="2"/>
  <c r="O34" i="2"/>
  <c r="P33" i="2"/>
  <c r="N34" i="2"/>
  <c r="R34" i="2"/>
  <c r="S34" i="2"/>
  <c r="V34" i="2"/>
  <c r="W34" i="2"/>
  <c r="N39" i="2"/>
  <c r="O35" i="2"/>
  <c r="P34" i="2"/>
  <c r="N35" i="2"/>
  <c r="U34" i="2"/>
  <c r="X33" i="2"/>
  <c r="Y33" i="2"/>
  <c r="AB33" i="2"/>
  <c r="AA33" i="2"/>
  <c r="X34" i="2"/>
  <c r="Y34" i="2"/>
  <c r="AB34" i="2"/>
  <c r="AC33" i="2"/>
  <c r="AA34" i="2"/>
  <c r="V35" i="2"/>
  <c r="W35" i="2"/>
  <c r="X35" i="2"/>
  <c r="Y35" i="2"/>
  <c r="AB35" i="2"/>
  <c r="AC34" i="2"/>
  <c r="AA35" i="2"/>
  <c r="AF31" i="2"/>
  <c r="L28" i="2"/>
  <c r="M28" i="2"/>
  <c r="N28" i="2"/>
  <c r="K24" i="2"/>
  <c r="L24" i="2"/>
  <c r="O24" i="2"/>
  <c r="N24" i="2"/>
  <c r="AF20" i="2"/>
  <c r="V14" i="2"/>
  <c r="Q15" i="2"/>
  <c r="R15" i="2"/>
  <c r="U15" i="2"/>
  <c r="T15" i="2"/>
  <c r="AA14" i="2"/>
  <c r="Z14" i="2"/>
  <c r="V15" i="2"/>
  <c r="AA15" i="2"/>
  <c r="AB14" i="2"/>
  <c r="Z15" i="2"/>
  <c r="U16" i="2"/>
  <c r="V16" i="2"/>
  <c r="AA16" i="2"/>
  <c r="AB15" i="2"/>
  <c r="Z16" i="2"/>
  <c r="AF12" i="2"/>
  <c r="V8" i="2"/>
  <c r="AA8" i="2"/>
  <c r="Z8" i="2"/>
  <c r="AF4" i="2"/>
  <c r="AE31" i="3"/>
  <c r="AE20" i="3"/>
  <c r="AE12" i="3"/>
  <c r="AE4" i="3"/>
  <c r="T33" i="2"/>
  <c r="T34" i="2"/>
  <c r="P35" i="2"/>
  <c r="T35" i="2"/>
  <c r="AE31" i="2"/>
  <c r="P24" i="2"/>
  <c r="T24" i="2"/>
  <c r="AE20" i="2"/>
  <c r="S15" i="2"/>
  <c r="S16" i="2"/>
  <c r="AE12" i="2"/>
  <c r="AE4" i="2"/>
  <c r="AF36" i="3"/>
  <c r="AF25" i="3"/>
  <c r="AF17" i="3"/>
  <c r="AF9" i="3"/>
  <c r="AF36" i="2"/>
  <c r="AF25" i="2"/>
  <c r="AF17" i="2"/>
  <c r="AF9" i="2"/>
  <c r="L33" i="3"/>
  <c r="O33" i="3"/>
  <c r="P33" i="3"/>
  <c r="K34" i="3"/>
  <c r="L34" i="3"/>
  <c r="O34" i="3"/>
  <c r="P34" i="3"/>
  <c r="R34" i="3"/>
  <c r="S34" i="3"/>
  <c r="V34" i="3"/>
  <c r="W34" i="3"/>
  <c r="Q34" i="3"/>
  <c r="R33" i="3"/>
  <c r="S33" i="3"/>
  <c r="V33" i="3"/>
  <c r="Q33" i="3"/>
  <c r="J27" i="3"/>
  <c r="K27" i="3"/>
  <c r="L27" i="3"/>
  <c r="L22" i="3"/>
  <c r="O22" i="3"/>
  <c r="P22" i="3"/>
  <c r="R22" i="3"/>
  <c r="S22" i="3"/>
  <c r="V22" i="3"/>
  <c r="W22" i="3"/>
  <c r="M27" i="3"/>
  <c r="O23" i="3"/>
  <c r="P23" i="3"/>
  <c r="K24" i="3"/>
  <c r="L24" i="3"/>
  <c r="O24" i="3"/>
  <c r="P24" i="3"/>
  <c r="R24" i="3"/>
  <c r="S24" i="3"/>
  <c r="V24" i="3"/>
  <c r="Q24" i="3"/>
  <c r="Q22" i="3"/>
  <c r="L14" i="3"/>
  <c r="O14" i="3"/>
  <c r="P14" i="3"/>
  <c r="K15" i="3"/>
  <c r="L15" i="3"/>
  <c r="O15" i="3"/>
  <c r="P15" i="3"/>
  <c r="U15" i="3"/>
  <c r="U14" i="3"/>
  <c r="L6" i="3"/>
  <c r="O6" i="3"/>
  <c r="P6" i="3"/>
  <c r="O7" i="3"/>
  <c r="P7" i="3"/>
  <c r="K8" i="3"/>
  <c r="L8" i="3"/>
  <c r="O8" i="3"/>
  <c r="P8" i="3"/>
  <c r="U8" i="3"/>
  <c r="U6" i="3"/>
  <c r="L32" i="3"/>
  <c r="O32" i="3"/>
  <c r="B12" i="3"/>
  <c r="P32" i="3"/>
  <c r="R32" i="3"/>
  <c r="S32" i="3"/>
  <c r="V32" i="3"/>
  <c r="E12" i="3"/>
  <c r="W32" i="3"/>
  <c r="D13" i="3"/>
  <c r="C13" i="3"/>
  <c r="J38" i="3"/>
  <c r="K38" i="3"/>
  <c r="L38" i="3"/>
  <c r="M38" i="3"/>
  <c r="C11" i="3"/>
  <c r="V35" i="3"/>
  <c r="W35" i="3"/>
  <c r="X35" i="3"/>
  <c r="Y35" i="3"/>
  <c r="AB35" i="3"/>
  <c r="G13" i="3"/>
  <c r="AC35" i="3"/>
  <c r="AD35" i="3"/>
  <c r="X34" i="3"/>
  <c r="Y34" i="3"/>
  <c r="AB34" i="3"/>
  <c r="AC34" i="3"/>
  <c r="AA35" i="3"/>
  <c r="O35" i="3"/>
  <c r="P35" i="3"/>
  <c r="T35" i="3"/>
  <c r="Q35" i="3"/>
  <c r="N35" i="3"/>
  <c r="AD34" i="3"/>
  <c r="G11" i="3"/>
  <c r="N34" i="3"/>
  <c r="AD33" i="3"/>
  <c r="X32" i="3"/>
  <c r="Y32" i="3"/>
  <c r="AB32" i="3"/>
  <c r="G12" i="3"/>
  <c r="AC32" i="3"/>
  <c r="AD32" i="3"/>
  <c r="Q32" i="3"/>
  <c r="L21" i="3"/>
  <c r="O21" i="3"/>
  <c r="P21" i="3"/>
  <c r="R21" i="3"/>
  <c r="S21" i="3"/>
  <c r="V21" i="3"/>
  <c r="W21" i="3"/>
  <c r="V23" i="3"/>
  <c r="W23" i="3"/>
  <c r="AC24" i="3"/>
  <c r="AD24" i="3"/>
  <c r="AB23" i="3"/>
  <c r="AC23" i="3"/>
  <c r="AD23" i="3"/>
  <c r="X22" i="3"/>
  <c r="Y22" i="3"/>
  <c r="AB22" i="3"/>
  <c r="AC22" i="3"/>
  <c r="AA23" i="3"/>
  <c r="T23" i="3"/>
  <c r="Q23" i="3"/>
  <c r="N23" i="3"/>
  <c r="B29" i="3"/>
  <c r="AD22" i="3"/>
  <c r="X21" i="3"/>
  <c r="Y21" i="3"/>
  <c r="AB21" i="3"/>
  <c r="AC21" i="3"/>
  <c r="AA22" i="3"/>
  <c r="C28" i="3"/>
  <c r="AD21" i="3"/>
  <c r="Q21" i="3"/>
  <c r="D27" i="3"/>
  <c r="L13" i="3"/>
  <c r="O13" i="3"/>
  <c r="P13" i="3"/>
  <c r="U13" i="3"/>
  <c r="V13" i="3"/>
  <c r="R14" i="3"/>
  <c r="R15" i="3"/>
  <c r="V15" i="3"/>
  <c r="U16" i="3"/>
  <c r="V16" i="3"/>
  <c r="AA16" i="3"/>
  <c r="AB16" i="3"/>
  <c r="AC16" i="3"/>
  <c r="AA15" i="3"/>
  <c r="AB15" i="3"/>
  <c r="Z16" i="3"/>
  <c r="W16" i="3"/>
  <c r="X16" i="3"/>
  <c r="O16" i="3"/>
  <c r="P16" i="3"/>
  <c r="S16" i="3"/>
  <c r="AC15" i="3"/>
  <c r="W15" i="3"/>
  <c r="X15" i="3"/>
  <c r="N15" i="3"/>
  <c r="AC14" i="3"/>
  <c r="AA13" i="3"/>
  <c r="AB13" i="3"/>
  <c r="W14" i="3"/>
  <c r="X14" i="3"/>
  <c r="AC13" i="3"/>
  <c r="X13" i="3"/>
  <c r="R13" i="3"/>
  <c r="D20" i="3"/>
  <c r="C20" i="3"/>
  <c r="B20" i="3"/>
  <c r="L5" i="3"/>
  <c r="O5" i="3"/>
  <c r="P5" i="3"/>
  <c r="U5" i="3"/>
  <c r="V5" i="3"/>
  <c r="R6" i="3"/>
  <c r="V6" i="3"/>
  <c r="U7" i="3"/>
  <c r="V7" i="3"/>
  <c r="R8" i="3"/>
  <c r="AB8" i="3"/>
  <c r="AC8" i="3"/>
  <c r="AA7" i="3"/>
  <c r="AB7" i="3"/>
  <c r="W8" i="3"/>
  <c r="X8" i="3"/>
  <c r="N8" i="3"/>
  <c r="AC7" i="3"/>
  <c r="AA6" i="3"/>
  <c r="AB6" i="3"/>
  <c r="Z7" i="3"/>
  <c r="T7" i="3"/>
  <c r="S7" i="3"/>
  <c r="AC6" i="3"/>
  <c r="AA5" i="3"/>
  <c r="AB5" i="3"/>
  <c r="Z6" i="3"/>
  <c r="W6" i="3"/>
  <c r="X6" i="3"/>
  <c r="AC5" i="3"/>
  <c r="X5" i="3"/>
  <c r="R5" i="3"/>
  <c r="L13" i="2"/>
  <c r="O13" i="2"/>
  <c r="P13" i="2"/>
  <c r="U13" i="2"/>
  <c r="V13" i="2"/>
  <c r="Q14" i="2"/>
  <c r="R14" i="2"/>
  <c r="U14" i="2"/>
  <c r="L21" i="2"/>
  <c r="O21" i="2"/>
  <c r="P21" i="2"/>
  <c r="R21" i="2"/>
  <c r="S21" i="2"/>
  <c r="V21" i="2"/>
  <c r="W21" i="2"/>
  <c r="R22" i="2"/>
  <c r="S22" i="2"/>
  <c r="V22" i="2"/>
  <c r="W22" i="2"/>
  <c r="V23" i="2"/>
  <c r="W23" i="2"/>
  <c r="R24" i="2"/>
  <c r="S24" i="2"/>
  <c r="V24" i="2"/>
  <c r="W24" i="2"/>
  <c r="X24" i="2"/>
  <c r="Y24" i="2"/>
  <c r="AB24" i="2"/>
  <c r="AC24" i="2"/>
  <c r="X22" i="2"/>
  <c r="Y22" i="2"/>
  <c r="AB22" i="2"/>
  <c r="AC22" i="2"/>
  <c r="K28" i="2"/>
  <c r="K26" i="2"/>
  <c r="L26" i="2"/>
  <c r="M26" i="2"/>
  <c r="N26" i="2"/>
  <c r="K22" i="2"/>
  <c r="L22" i="2"/>
  <c r="O22" i="2"/>
  <c r="P22" i="2"/>
  <c r="L32" i="2"/>
  <c r="O32" i="2"/>
  <c r="P32" i="2"/>
  <c r="R32" i="2"/>
  <c r="S32" i="2"/>
  <c r="V32" i="2"/>
  <c r="W32" i="2"/>
  <c r="R33" i="2"/>
  <c r="S33" i="2"/>
  <c r="V33" i="2"/>
  <c r="K39" i="2"/>
  <c r="L39" i="2"/>
  <c r="M39" i="2"/>
  <c r="K38" i="2"/>
  <c r="L38" i="2"/>
  <c r="M38" i="2"/>
  <c r="K27" i="2"/>
  <c r="L27" i="2"/>
  <c r="M27" i="2"/>
  <c r="N27" i="2"/>
  <c r="AD24" i="2"/>
  <c r="AB23" i="2"/>
  <c r="AC23" i="2"/>
  <c r="AA24" i="2"/>
  <c r="U24" i="2"/>
  <c r="Q24" i="2"/>
  <c r="O23" i="2"/>
  <c r="P23" i="2"/>
  <c r="AD23" i="2"/>
  <c r="AA23" i="2"/>
  <c r="U23" i="2"/>
  <c r="T23" i="2"/>
  <c r="Q23" i="2"/>
  <c r="N23" i="2"/>
  <c r="AD22" i="2"/>
  <c r="X21" i="2"/>
  <c r="Y21" i="2"/>
  <c r="AB21" i="2"/>
  <c r="AC21" i="2"/>
  <c r="AA22" i="2"/>
  <c r="U22" i="2"/>
  <c r="T22" i="2"/>
  <c r="Q22" i="2"/>
  <c r="N22" i="2"/>
  <c r="AD21" i="2"/>
  <c r="Q21" i="2"/>
  <c r="B12" i="2"/>
  <c r="L5" i="2"/>
  <c r="O5" i="2"/>
  <c r="P5" i="2"/>
  <c r="U5" i="2"/>
  <c r="E12" i="2"/>
  <c r="V5" i="2"/>
  <c r="Q6" i="2"/>
  <c r="R6" i="2"/>
  <c r="U6" i="2"/>
  <c r="D13" i="2"/>
  <c r="V6" i="2"/>
  <c r="U7" i="2"/>
  <c r="V7" i="2"/>
  <c r="Q8" i="2"/>
  <c r="R8" i="2"/>
  <c r="U8" i="2"/>
  <c r="G11" i="2"/>
  <c r="AB8" i="2"/>
  <c r="K6" i="2"/>
  <c r="L6" i="2"/>
  <c r="O6" i="2"/>
  <c r="C13" i="2"/>
  <c r="P6" i="2"/>
  <c r="O7" i="2"/>
  <c r="P7" i="2"/>
  <c r="K8" i="2"/>
  <c r="L8" i="2"/>
  <c r="O8" i="2"/>
  <c r="C11" i="2"/>
  <c r="P8" i="2"/>
  <c r="AA6" i="2"/>
  <c r="G13" i="2"/>
  <c r="AB6" i="2"/>
  <c r="K14" i="2"/>
  <c r="L14" i="2"/>
  <c r="O14" i="2"/>
  <c r="P14" i="2"/>
  <c r="K15" i="2"/>
  <c r="L15" i="2"/>
  <c r="O15" i="2"/>
  <c r="P15" i="2"/>
  <c r="O16" i="2"/>
  <c r="W15" i="2"/>
  <c r="X15" i="2"/>
  <c r="AC8" i="2"/>
  <c r="AA7" i="2"/>
  <c r="AB7" i="2"/>
  <c r="W8" i="2"/>
  <c r="X8" i="2"/>
  <c r="T8" i="2"/>
  <c r="S8" i="2"/>
  <c r="N8" i="2"/>
  <c r="AC7" i="2"/>
  <c r="Z7" i="2"/>
  <c r="T7" i="2"/>
  <c r="S7" i="2"/>
  <c r="AC6" i="2"/>
  <c r="AA5" i="2"/>
  <c r="G12" i="2"/>
  <c r="AB5" i="2"/>
  <c r="Z6" i="2"/>
  <c r="W6" i="2"/>
  <c r="X6" i="2"/>
  <c r="T6" i="2"/>
  <c r="S6" i="2"/>
  <c r="AC5" i="2"/>
  <c r="X5" i="2"/>
  <c r="R5" i="2"/>
  <c r="Q32" i="2"/>
  <c r="AC35" i="2"/>
  <c r="X32" i="2"/>
  <c r="Y32" i="2"/>
  <c r="AB32" i="2"/>
  <c r="AC32" i="2"/>
  <c r="K37" i="2"/>
  <c r="AB16" i="2"/>
  <c r="AA13" i="2"/>
  <c r="AB13" i="2"/>
  <c r="P16" i="2"/>
  <c r="B29" i="2"/>
  <c r="C28" i="2"/>
  <c r="D27" i="2"/>
  <c r="K11" i="1"/>
  <c r="K10" i="1"/>
  <c r="K9" i="1"/>
  <c r="H33" i="1"/>
  <c r="E33" i="1"/>
  <c r="D33" i="1"/>
  <c r="H32" i="1"/>
  <c r="F32" i="1"/>
  <c r="C32" i="1"/>
  <c r="H31" i="1"/>
  <c r="D31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B26" i="1"/>
  <c r="AB25" i="1"/>
  <c r="AB24" i="1"/>
  <c r="AA26" i="1"/>
  <c r="AA25" i="1"/>
  <c r="AA24" i="1"/>
  <c r="Z26" i="1"/>
  <c r="Z25" i="1"/>
  <c r="Z24" i="1"/>
  <c r="Y26" i="1"/>
  <c r="Y25" i="1"/>
  <c r="Y24" i="1"/>
  <c r="AB18" i="1"/>
  <c r="AB17" i="1"/>
  <c r="AB16" i="1"/>
  <c r="AA18" i="1"/>
  <c r="AA17" i="1"/>
  <c r="AA16" i="1"/>
  <c r="Z18" i="1"/>
  <c r="Z17" i="1"/>
  <c r="Z16" i="1"/>
  <c r="Y18" i="1"/>
  <c r="Y17" i="1"/>
  <c r="Y16" i="1"/>
  <c r="P26" i="1"/>
  <c r="P25" i="1"/>
  <c r="P24" i="1"/>
  <c r="O26" i="1"/>
  <c r="O25" i="1"/>
  <c r="O24" i="1"/>
  <c r="N26" i="1"/>
  <c r="N25" i="1"/>
  <c r="N24" i="1"/>
  <c r="M26" i="1"/>
  <c r="M25" i="1"/>
  <c r="M24" i="1"/>
  <c r="P18" i="1"/>
  <c r="P17" i="1"/>
  <c r="P16" i="1"/>
  <c r="O18" i="1"/>
  <c r="O17" i="1"/>
  <c r="O16" i="1"/>
  <c r="N18" i="1"/>
  <c r="N17" i="1"/>
  <c r="N16" i="1"/>
  <c r="M18" i="1"/>
  <c r="M17" i="1"/>
  <c r="M16" i="1"/>
  <c r="D16" i="1"/>
  <c r="F24" i="1"/>
  <c r="H17" i="1"/>
  <c r="D25" i="1"/>
  <c r="D18" i="1"/>
  <c r="F26" i="1"/>
  <c r="H25" i="1"/>
  <c r="H26" i="1"/>
  <c r="F25" i="1"/>
  <c r="D26" i="1"/>
  <c r="D24" i="1"/>
  <c r="J18" i="1"/>
  <c r="J17" i="1"/>
  <c r="J16" i="1"/>
  <c r="H18" i="1"/>
  <c r="H16" i="1"/>
  <c r="F18" i="1"/>
  <c r="F17" i="1"/>
  <c r="F16" i="1"/>
  <c r="D17" i="1"/>
  <c r="N16" i="2"/>
  <c r="T16" i="2"/>
  <c r="W16" i="2"/>
  <c r="X16" i="2"/>
  <c r="AC16" i="2"/>
  <c r="U35" i="2"/>
  <c r="U33" i="2"/>
  <c r="S14" i="2"/>
  <c r="T14" i="2"/>
  <c r="N15" i="2"/>
  <c r="N14" i="2"/>
  <c r="Q35" i="2"/>
  <c r="AD35" i="2"/>
  <c r="Q34" i="2"/>
  <c r="AD34" i="2"/>
  <c r="AD33" i="2"/>
  <c r="Q33" i="2"/>
  <c r="AD32" i="2"/>
  <c r="AC14" i="2"/>
  <c r="AC15" i="2"/>
  <c r="AC13" i="2"/>
  <c r="W14" i="2"/>
  <c r="X14" i="2"/>
  <c r="X13" i="2"/>
  <c r="R13" i="2"/>
  <c r="D20" i="2"/>
  <c r="C20" i="2"/>
  <c r="B20" i="2"/>
  <c r="S25" i="1"/>
  <c r="T25" i="1"/>
  <c r="U25" i="1"/>
  <c r="V25" i="1"/>
  <c r="S26" i="1"/>
  <c r="T26" i="1"/>
  <c r="U26" i="1"/>
  <c r="V26" i="1"/>
  <c r="T24" i="1"/>
  <c r="U24" i="1"/>
  <c r="V24" i="1"/>
  <c r="S24" i="1"/>
  <c r="S17" i="1"/>
  <c r="T17" i="1"/>
  <c r="U17" i="1"/>
  <c r="V17" i="1"/>
  <c r="S18" i="1"/>
  <c r="T18" i="1"/>
  <c r="U18" i="1"/>
  <c r="V18" i="1"/>
  <c r="T16" i="1"/>
  <c r="U16" i="1"/>
  <c r="V16" i="1"/>
  <c r="S16" i="1"/>
</calcChain>
</file>

<file path=xl/sharedStrings.xml><?xml version="1.0" encoding="utf-8"?>
<sst xmlns="http://schemas.openxmlformats.org/spreadsheetml/2006/main" count="876" uniqueCount="164">
  <si>
    <t>m1</t>
  </si>
  <si>
    <t>m2</t>
  </si>
  <si>
    <t>m3</t>
  </si>
  <si>
    <t>m4</t>
  </si>
  <si>
    <t>Máquinas tipo m</t>
  </si>
  <si>
    <t>Máquinas tipo n</t>
  </si>
  <si>
    <t>n1</t>
  </si>
  <si>
    <t>n2</t>
  </si>
  <si>
    <t>n3</t>
  </si>
  <si>
    <t>n4</t>
  </si>
  <si>
    <t>Producto</t>
  </si>
  <si>
    <t>A</t>
  </si>
  <si>
    <t>B</t>
  </si>
  <si>
    <t>C</t>
  </si>
  <si>
    <t>Precio de Venta</t>
  </si>
  <si>
    <t>M</t>
  </si>
  <si>
    <t>Máquinas m</t>
  </si>
  <si>
    <t>Máquinas n</t>
  </si>
  <si>
    <t>Asignación</t>
  </si>
  <si>
    <t>p</t>
  </si>
  <si>
    <t xml:space="preserve"> --</t>
  </si>
  <si>
    <t>Tabla de tiempos de carga por unidad</t>
  </si>
  <si>
    <t>Máquinas</t>
  </si>
  <si>
    <t>Productos</t>
  </si>
  <si>
    <t>Q</t>
    <phoneticPr fontId="0" type="noConversion"/>
  </si>
  <si>
    <t>A1</t>
    <phoneticPr fontId="0" type="noConversion"/>
  </si>
  <si>
    <t>T Col</t>
    <phoneticPr fontId="0" type="noConversion"/>
  </si>
  <si>
    <t>TM</t>
    <phoneticPr fontId="0" type="noConversion"/>
  </si>
  <si>
    <t>O1</t>
    <phoneticPr fontId="0" type="noConversion"/>
  </si>
  <si>
    <t>A2</t>
    <phoneticPr fontId="0" type="noConversion"/>
  </si>
  <si>
    <t>O2</t>
    <phoneticPr fontId="0" type="noConversion"/>
  </si>
  <si>
    <t>A3</t>
    <phoneticPr fontId="0" type="noConversion"/>
  </si>
  <si>
    <t>O3</t>
    <phoneticPr fontId="0" type="noConversion"/>
  </si>
  <si>
    <t>TB</t>
  </si>
  <si>
    <t>Orden</t>
  </si>
  <si>
    <t>Pedidos por producto</t>
  </si>
  <si>
    <t>Alistamientos en horas</t>
  </si>
  <si>
    <t>Demanda</t>
  </si>
  <si>
    <t>Throughputs por producto</t>
  </si>
  <si>
    <t>PUSH/Throughput</t>
  </si>
  <si>
    <t>Ff</t>
  </si>
  <si>
    <t>LCB 1=</t>
  </si>
  <si>
    <t>Inveantrio de Seguridad</t>
  </si>
  <si>
    <t>LCB 2=</t>
  </si>
  <si>
    <t>LCB 3=</t>
  </si>
  <si>
    <t>DBR/Throughput</t>
  </si>
  <si>
    <t>Costos de la Materia Prima</t>
  </si>
  <si>
    <t>Costo</t>
  </si>
  <si>
    <t>Máquina p T en mi/und</t>
  </si>
  <si>
    <t>T min/und</t>
  </si>
  <si>
    <t>M-100</t>
  </si>
  <si>
    <t>M-140</t>
  </si>
  <si>
    <t>M-110</t>
  </si>
  <si>
    <t>M-160</t>
  </si>
  <si>
    <t>M-150</t>
  </si>
  <si>
    <t>M-170</t>
  </si>
  <si>
    <t>M-130</t>
  </si>
  <si>
    <t>M Cont</t>
  </si>
  <si>
    <t>Op 1</t>
  </si>
  <si>
    <t>Op 2</t>
  </si>
  <si>
    <t>Op 3</t>
  </si>
  <si>
    <t>LCB de c=</t>
  </si>
  <si>
    <t>Ch</t>
  </si>
  <si>
    <t>Cm</t>
  </si>
  <si>
    <t>Total</t>
  </si>
  <si>
    <t>Cuello de botella</t>
  </si>
  <si>
    <t>Secuencias</t>
  </si>
  <si>
    <t>IF</t>
  </si>
  <si>
    <t>Despacho</t>
  </si>
  <si>
    <t>Disponible</t>
  </si>
  <si>
    <t>Desperdicio</t>
    <phoneticPr fontId="2" type="noConversion"/>
  </si>
  <si>
    <t>PP</t>
  </si>
  <si>
    <t>Coloc.Orden</t>
  </si>
  <si>
    <t>Io</t>
  </si>
  <si>
    <t>Inv. Final</t>
  </si>
  <si>
    <t>1X + 1Z</t>
  </si>
  <si>
    <t>Mes</t>
  </si>
  <si>
    <t>Producto S</t>
  </si>
  <si>
    <t>Desperdicio</t>
  </si>
  <si>
    <t>Plan Prod.</t>
  </si>
  <si>
    <t>Inv.Inicial</t>
  </si>
  <si>
    <t>Comp. C</t>
  </si>
  <si>
    <t>1X + 2Y + 1Z</t>
  </si>
  <si>
    <t>Producto Q</t>
  </si>
  <si>
    <t>Comp. B</t>
  </si>
  <si>
    <t>1x + 2Z</t>
  </si>
  <si>
    <t>Comp. A</t>
  </si>
  <si>
    <t>Producto P</t>
  </si>
  <si>
    <t>Fórmula</t>
  </si>
  <si>
    <t>desperdicio</t>
  </si>
  <si>
    <t>Sem 2</t>
  </si>
  <si>
    <t>Sem 1</t>
  </si>
  <si>
    <t>Sem 0</t>
  </si>
  <si>
    <t>MPS por Persecución</t>
  </si>
  <si>
    <t>MPS y MRP</t>
  </si>
  <si>
    <t>ES</t>
  </si>
  <si>
    <t>EQ</t>
  </si>
  <si>
    <t>EP</t>
  </si>
  <si>
    <t>I4</t>
  </si>
  <si>
    <t>C3</t>
  </si>
  <si>
    <t>C2</t>
  </si>
  <si>
    <t>C1</t>
  </si>
  <si>
    <t>I3</t>
  </si>
  <si>
    <t>B4</t>
  </si>
  <si>
    <t>Comparte máquina con A2</t>
  </si>
  <si>
    <t>B3</t>
  </si>
  <si>
    <t>B2</t>
  </si>
  <si>
    <t>Comparte máquina con A1</t>
  </si>
  <si>
    <t>B1</t>
  </si>
  <si>
    <t>A3</t>
  </si>
  <si>
    <t>I2</t>
  </si>
  <si>
    <t>A4</t>
  </si>
  <si>
    <t>I1</t>
  </si>
  <si>
    <t>Comparte máquina con B3</t>
  </si>
  <si>
    <t>A2</t>
  </si>
  <si>
    <t>Comparte máquina con B1</t>
  </si>
  <si>
    <t>A1</t>
  </si>
  <si>
    <t>Disp.</t>
  </si>
  <si>
    <t>TE AJ</t>
  </si>
  <si>
    <t>Operación</t>
  </si>
  <si>
    <t>TOTAL</t>
  </si>
  <si>
    <t>Cargas</t>
  </si>
  <si>
    <t>IS</t>
  </si>
  <si>
    <t>Mes 2</t>
  </si>
  <si>
    <t>Mes 1</t>
  </si>
  <si>
    <t>Componente</t>
  </si>
  <si>
    <t>Verificación de cargas</t>
  </si>
  <si>
    <t>S</t>
  </si>
  <si>
    <t>Q</t>
  </si>
  <si>
    <t>P</t>
  </si>
  <si>
    <t>*Como S no pasa por el CB, se deja tal cual hasta ver nuevo CB con mezcla por TPT.</t>
  </si>
  <si>
    <t>x=</t>
  </si>
  <si>
    <t>La mezcla que logra la utilidad máxima es:</t>
  </si>
  <si>
    <t>5 a 1</t>
  </si>
  <si>
    <t>Respuesta</t>
  </si>
  <si>
    <t>Throughput $/h</t>
  </si>
  <si>
    <t>Tiempo CB</t>
  </si>
  <si>
    <t>Margen</t>
  </si>
  <si>
    <t>Cálculo y Análisis de Throughput</t>
  </si>
  <si>
    <t>CUELLO DE BOTELLA</t>
  </si>
  <si>
    <t>RECURSO DE CAPACIDAD RESTRINGIDA</t>
  </si>
  <si>
    <t>Cálculo y Análisis de Cargas de Trabajo</t>
  </si>
  <si>
    <t>vi</t>
  </si>
  <si>
    <t>ai</t>
  </si>
  <si>
    <t>Util.</t>
  </si>
  <si>
    <t>Efic.</t>
  </si>
  <si>
    <t>TE</t>
  </si>
  <si>
    <t>Tiempos estándar ajustados</t>
  </si>
  <si>
    <t>Línea C</t>
  </si>
  <si>
    <t>Línea B</t>
  </si>
  <si>
    <t>Línea A</t>
  </si>
  <si>
    <t>Minutos Disponibles</t>
  </si>
  <si>
    <t>Compromiso</t>
  </si>
  <si>
    <t>Mantenimiento</t>
  </si>
  <si>
    <t>Alistamiento</t>
  </si>
  <si>
    <t>Utilización</t>
  </si>
  <si>
    <t>Eficiencia</t>
  </si>
  <si>
    <t>Min. Disp.</t>
  </si>
  <si>
    <t>Extras</t>
  </si>
  <si>
    <t>CMP $/ud</t>
  </si>
  <si>
    <t>Precio $/ud</t>
  </si>
  <si>
    <t>Componentes</t>
  </si>
  <si>
    <t>Costos en máquinas tipo n</t>
  </si>
  <si>
    <t>Costos en máquinas tipo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</si>
</sst>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[$$-409]* #,##0.00_);_([$$-409]* \(#,##0.00\);_([$$-409]* &quot;-&quot;??_);_(@_)"/>
    <numFmt numFmtId="167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Geneva"/>
    </font>
    <font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indexed="10"/>
      <name val="Calibri"/>
      <scheme val="minor"/>
    </font>
    <font>
      <sz val="9"/>
      <color indexed="9"/>
      <name val="Geneva"/>
    </font>
    <font>
      <b/>
      <sz val="9"/>
      <name val="Geneva"/>
    </font>
    <font>
      <b/>
      <sz val="9"/>
      <color indexed="9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BFFD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0" xfId="0" applyBorder="1"/>
    <xf numFmtId="0" fontId="6" fillId="0" borderId="8" xfId="0" applyFont="1" applyFill="1" applyBorder="1" applyAlignment="1">
      <alignment horizontal="center"/>
    </xf>
    <xf numFmtId="9" fontId="2" fillId="0" borderId="0" xfId="79" applyFont="1" applyAlignment="1">
      <alignment horizontal="center"/>
    </xf>
    <xf numFmtId="166" fontId="0" fillId="0" borderId="1" xfId="0" applyNumberFormat="1" applyBorder="1"/>
    <xf numFmtId="0" fontId="2" fillId="0" borderId="2" xfId="0" applyFont="1" applyBorder="1" applyAlignment="1"/>
    <xf numFmtId="0" fontId="8" fillId="0" borderId="0" xfId="410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/>
    <xf numFmtId="0" fontId="10" fillId="0" borderId="0" xfId="0" applyFont="1"/>
    <xf numFmtId="0" fontId="8" fillId="0" borderId="0" xfId="410" applyAlignment="1">
      <alignment horizontal="center"/>
    </xf>
    <xf numFmtId="0" fontId="11" fillId="0" borderId="0" xfId="0" applyFont="1"/>
    <xf numFmtId="0" fontId="12" fillId="6" borderId="0" xfId="410" applyFont="1" applyFill="1"/>
    <xf numFmtId="167" fontId="8" fillId="0" borderId="0" xfId="410" applyNumberFormat="1"/>
    <xf numFmtId="167" fontId="0" fillId="0" borderId="0" xfId="411" applyNumberFormat="1" applyFont="1" applyFill="1"/>
    <xf numFmtId="2" fontId="8" fillId="0" borderId="0" xfId="410" applyNumberFormat="1"/>
    <xf numFmtId="0" fontId="8" fillId="0" borderId="0" xfId="410" applyBorder="1"/>
    <xf numFmtId="167" fontId="8" fillId="0" borderId="23" xfId="410" applyNumberFormat="1" applyBorder="1"/>
    <xf numFmtId="167" fontId="0" fillId="0" borderId="23" xfId="411" applyNumberFormat="1" applyFont="1" applyFill="1" applyBorder="1"/>
    <xf numFmtId="2" fontId="8" fillId="0" borderId="23" xfId="410" applyNumberFormat="1" applyBorder="1"/>
    <xf numFmtId="0" fontId="8" fillId="0" borderId="23" xfId="410" applyBorder="1"/>
    <xf numFmtId="167" fontId="8" fillId="7" borderId="0" xfId="410" applyNumberFormat="1" applyFill="1"/>
    <xf numFmtId="1" fontId="8" fillId="0" borderId="0" xfId="410" applyNumberFormat="1"/>
    <xf numFmtId="9" fontId="8" fillId="0" borderId="0" xfId="410" applyNumberFormat="1"/>
    <xf numFmtId="0" fontId="12" fillId="8" borderId="0" xfId="410" applyFont="1" applyFill="1"/>
    <xf numFmtId="0" fontId="8" fillId="0" borderId="0" xfId="410" applyAlignment="1">
      <alignment horizontal="right"/>
    </xf>
    <xf numFmtId="0" fontId="8" fillId="9" borderId="24" xfId="410" applyFill="1" applyBorder="1"/>
    <xf numFmtId="0" fontId="8" fillId="9" borderId="25" xfId="410" applyFill="1" applyBorder="1"/>
    <xf numFmtId="0" fontId="8" fillId="9" borderId="26" xfId="410" applyFill="1" applyBorder="1"/>
    <xf numFmtId="0" fontId="8" fillId="9" borderId="27" xfId="410" applyFill="1" applyBorder="1"/>
    <xf numFmtId="0" fontId="8" fillId="9" borderId="0" xfId="410" applyFill="1" applyBorder="1"/>
    <xf numFmtId="0" fontId="8" fillId="9" borderId="28" xfId="410" applyFill="1" applyBorder="1"/>
    <xf numFmtId="0" fontId="8" fillId="9" borderId="18" xfId="410" applyFill="1" applyBorder="1"/>
    <xf numFmtId="0" fontId="8" fillId="9" borderId="17" xfId="410" applyFill="1" applyBorder="1"/>
    <xf numFmtId="0" fontId="13" fillId="9" borderId="19" xfId="410" applyFont="1" applyFill="1" applyBorder="1"/>
    <xf numFmtId="0" fontId="14" fillId="0" borderId="0" xfId="410" applyFont="1" applyFill="1" applyAlignment="1">
      <alignment horizontal="left"/>
    </xf>
    <xf numFmtId="164" fontId="8" fillId="0" borderId="0" xfId="410" applyNumberFormat="1"/>
    <xf numFmtId="2" fontId="8" fillId="0" borderId="0" xfId="410" applyNumberFormat="1" applyBorder="1"/>
    <xf numFmtId="165" fontId="8" fillId="0" borderId="0" xfId="410" applyNumberFormat="1"/>
    <xf numFmtId="9" fontId="8" fillId="0" borderId="0" xfId="410" applyNumberFormat="1" applyAlignment="1">
      <alignment horizontal="left"/>
    </xf>
    <xf numFmtId="0" fontId="8" fillId="0" borderId="0" xfId="410" applyAlignment="1">
      <alignment horizontal="center" vertical="center"/>
    </xf>
    <xf numFmtId="0" fontId="8" fillId="0" borderId="0" xfId="410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0" xfId="410" applyAlignment="1">
      <alignment horizontal="center"/>
    </xf>
    <xf numFmtId="0" fontId="13" fillId="0" borderId="0" xfId="410" applyFont="1" applyAlignment="1">
      <alignment horizontal="center"/>
    </xf>
  </cellXfs>
  <cellStyles count="422">
    <cellStyle name="Comma 2" xfId="41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Normal" xfId="0" builtinId="0"/>
    <cellStyle name="Normal 2" xfId="410"/>
    <cellStyle name="Percent" xfId="7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419100</xdr:colOff>
      <xdr:row>14</xdr:row>
      <xdr:rowOff>304800</xdr:rowOff>
    </xdr:from>
    <xdr:to>
      <xdr:col>30</xdr:col>
      <xdr:colOff>431800</xdr:colOff>
      <xdr:row>19</xdr:row>
      <xdr:rowOff>101600</xdr:rowOff>
    </xdr:to>
    <xdr:cxnSp macro="">
      <xdr:nvCxnSpPr>
        <xdr:cNvPr id="3" name="Straight Connector 2"/>
        <xdr:cNvCxnSpPr/>
      </xdr:nvCxnSpPr>
      <xdr:spPr>
        <a:xfrm flipH="1">
          <a:off x="22847300" y="2971800"/>
          <a:ext cx="12700" cy="9525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127000</xdr:colOff>
      <xdr:row>16</xdr:row>
      <xdr:rowOff>88900</xdr:rowOff>
    </xdr:from>
    <xdr:to>
      <xdr:col>33</xdr:col>
      <xdr:colOff>762000</xdr:colOff>
      <xdr:row>16</xdr:row>
      <xdr:rowOff>101600</xdr:rowOff>
    </xdr:to>
    <xdr:cxnSp macro="">
      <xdr:nvCxnSpPr>
        <xdr:cNvPr id="5" name="Straight Connector 4"/>
        <xdr:cNvCxnSpPr/>
      </xdr:nvCxnSpPr>
      <xdr:spPr>
        <a:xfrm>
          <a:off x="22555200" y="3340100"/>
          <a:ext cx="3111500" cy="127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127000</xdr:colOff>
      <xdr:row>24</xdr:row>
      <xdr:rowOff>101600</xdr:rowOff>
    </xdr:from>
    <xdr:to>
      <xdr:col>33</xdr:col>
      <xdr:colOff>762000</xdr:colOff>
      <xdr:row>24</xdr:row>
      <xdr:rowOff>114300</xdr:rowOff>
    </xdr:to>
    <xdr:cxnSp macro="">
      <xdr:nvCxnSpPr>
        <xdr:cNvPr id="9" name="Straight Connector 8"/>
        <xdr:cNvCxnSpPr/>
      </xdr:nvCxnSpPr>
      <xdr:spPr>
        <a:xfrm>
          <a:off x="22555200" y="5041900"/>
          <a:ext cx="3111500" cy="127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419100</xdr:colOff>
      <xdr:row>22</xdr:row>
      <xdr:rowOff>228600</xdr:rowOff>
    </xdr:from>
    <xdr:to>
      <xdr:col>30</xdr:col>
      <xdr:colOff>431800</xdr:colOff>
      <xdr:row>27</xdr:row>
      <xdr:rowOff>63500</xdr:rowOff>
    </xdr:to>
    <xdr:cxnSp macro="">
      <xdr:nvCxnSpPr>
        <xdr:cNvPr id="10" name="Straight Connector 9"/>
        <xdr:cNvCxnSpPr/>
      </xdr:nvCxnSpPr>
      <xdr:spPr>
        <a:xfrm flipH="1">
          <a:off x="22847300" y="4622800"/>
          <a:ext cx="12700" cy="9525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419100</xdr:colOff>
      <xdr:row>22</xdr:row>
      <xdr:rowOff>266700</xdr:rowOff>
    </xdr:from>
    <xdr:to>
      <xdr:col>33</xdr:col>
      <xdr:colOff>431800</xdr:colOff>
      <xdr:row>27</xdr:row>
      <xdr:rowOff>101600</xdr:rowOff>
    </xdr:to>
    <xdr:cxnSp macro="">
      <xdr:nvCxnSpPr>
        <xdr:cNvPr id="11" name="Straight Connector 10"/>
        <xdr:cNvCxnSpPr/>
      </xdr:nvCxnSpPr>
      <xdr:spPr>
        <a:xfrm flipH="1">
          <a:off x="25323800" y="4660900"/>
          <a:ext cx="12700" cy="9525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419100</xdr:colOff>
      <xdr:row>14</xdr:row>
      <xdr:rowOff>317500</xdr:rowOff>
    </xdr:from>
    <xdr:to>
      <xdr:col>32</xdr:col>
      <xdr:colOff>431800</xdr:colOff>
      <xdr:row>19</xdr:row>
      <xdr:rowOff>114300</xdr:rowOff>
    </xdr:to>
    <xdr:cxnSp macro="">
      <xdr:nvCxnSpPr>
        <xdr:cNvPr id="12" name="Straight Connector 11"/>
        <xdr:cNvCxnSpPr/>
      </xdr:nvCxnSpPr>
      <xdr:spPr>
        <a:xfrm flipH="1">
          <a:off x="24498300" y="2984500"/>
          <a:ext cx="12700" cy="952500"/>
        </a:xfrm>
        <a:prstGeom prst="line">
          <a:avLst/>
        </a:prstGeom>
        <a:ln w="19050" cmpd="sng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23</xdr:col>
      <xdr:colOff>30480</xdr:colOff>
      <xdr:row>36</xdr:row>
      <xdr:rowOff>20320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381000"/>
          <a:ext cx="8285480" cy="649732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0" y="19621500"/>
          <a:ext cx="8255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3"/>
  <sheetViews>
    <sheetView topLeftCell="A3" zoomScale="150" zoomScaleNormal="150" zoomScalePageLayoutView="150" workbookViewId="0">
      <selection activeCell="K11" sqref="K11"/>
    </sheetView>
  </sheetViews>
  <sheetFormatPr baseColWidth="10" defaultRowHeight="15" x14ac:dyDescent="0"/>
  <cols>
    <col min="1" max="1" width="3.1640625" customWidth="1"/>
    <col min="2" max="2" width="11.33203125" customWidth="1"/>
    <col min="3" max="3" width="6.33203125" customWidth="1"/>
    <col min="4" max="4" width="10" customWidth="1"/>
    <col min="5" max="5" width="8.33203125" customWidth="1"/>
    <col min="6" max="6" width="10.1640625" customWidth="1"/>
    <col min="7" max="7" width="8.6640625" customWidth="1"/>
    <col min="8" max="8" width="10.1640625" customWidth="1"/>
    <col min="9" max="9" width="8.83203125" customWidth="1"/>
    <col min="10" max="10" width="10.1640625" customWidth="1"/>
    <col min="11" max="11" width="8.5" customWidth="1"/>
    <col min="12" max="12" width="12.33203125" customWidth="1"/>
    <col min="13" max="13" width="11.6640625" customWidth="1"/>
    <col min="14" max="14" width="11.33203125" customWidth="1"/>
    <col min="17" max="17" width="4.33203125" customWidth="1"/>
    <col min="23" max="23" width="4.5" customWidth="1"/>
    <col min="29" max="29" width="6" customWidth="1"/>
    <col min="35" max="35" width="5.6640625" customWidth="1"/>
  </cols>
  <sheetData>
    <row r="2" spans="2:38">
      <c r="AE2" s="109" t="s">
        <v>17</v>
      </c>
      <c r="AF2" s="110"/>
      <c r="AG2" s="110"/>
      <c r="AH2" s="111"/>
    </row>
    <row r="3" spans="2:38">
      <c r="AE3" s="10">
        <v>38.590000000000003</v>
      </c>
      <c r="AF3" s="10">
        <v>40.14</v>
      </c>
      <c r="AG3" s="10">
        <v>35.840000000000003</v>
      </c>
      <c r="AH3" s="10">
        <v>26.03</v>
      </c>
    </row>
    <row r="4" spans="2:38">
      <c r="AE4" s="10">
        <v>61</v>
      </c>
      <c r="AF4" s="10">
        <v>58.67</v>
      </c>
      <c r="AG4" s="10">
        <v>56.47</v>
      </c>
      <c r="AH4" s="10">
        <v>49.09</v>
      </c>
    </row>
    <row r="5" spans="2:38">
      <c r="AE5" s="10">
        <v>23.33</v>
      </c>
      <c r="AF5" s="10">
        <v>25.8</v>
      </c>
      <c r="AG5" s="10">
        <v>21.5</v>
      </c>
      <c r="AH5" s="10">
        <v>5.51</v>
      </c>
    </row>
    <row r="6" spans="2:38">
      <c r="AE6" s="109" t="s">
        <v>16</v>
      </c>
      <c r="AF6" s="110"/>
      <c r="AG6" s="110"/>
      <c r="AH6" s="111"/>
    </row>
    <row r="7" spans="2:38">
      <c r="AE7" s="10">
        <v>141.82</v>
      </c>
      <c r="AF7" s="10">
        <v>58.41</v>
      </c>
      <c r="AG7" s="10">
        <v>139.9</v>
      </c>
      <c r="AH7" s="10">
        <v>127.89</v>
      </c>
    </row>
    <row r="8" spans="2:38">
      <c r="B8" s="28" t="s">
        <v>10</v>
      </c>
      <c r="C8" s="106" t="s">
        <v>14</v>
      </c>
      <c r="D8" s="108"/>
      <c r="E8" s="116" t="s">
        <v>46</v>
      </c>
      <c r="F8" s="116"/>
      <c r="G8" s="116"/>
      <c r="H8" s="116" t="s">
        <v>48</v>
      </c>
      <c r="I8" s="116"/>
      <c r="J8" s="116"/>
      <c r="K8" s="34" t="s">
        <v>57</v>
      </c>
      <c r="AE8" s="10">
        <v>142.08000000000001</v>
      </c>
      <c r="AF8" s="10">
        <v>72.319999999999993</v>
      </c>
      <c r="AG8" s="10">
        <v>149.21</v>
      </c>
      <c r="AH8" s="10">
        <v>132.02000000000001</v>
      </c>
    </row>
    <row r="9" spans="2:38">
      <c r="B9" s="28" t="s">
        <v>11</v>
      </c>
      <c r="C9" s="109">
        <v>500</v>
      </c>
      <c r="D9" s="111"/>
      <c r="E9" s="117">
        <v>300</v>
      </c>
      <c r="F9" s="117"/>
      <c r="G9" s="117"/>
      <c r="H9" s="109">
        <v>1.7</v>
      </c>
      <c r="I9" s="110"/>
      <c r="J9" s="111"/>
      <c r="K9" s="32">
        <f>C9-E9</f>
        <v>200</v>
      </c>
      <c r="AE9" s="10">
        <v>156.57</v>
      </c>
      <c r="AF9" s="10">
        <v>52.15</v>
      </c>
      <c r="AG9" s="10">
        <v>147.75</v>
      </c>
      <c r="AH9" s="10">
        <v>138.75</v>
      </c>
    </row>
    <row r="10" spans="2:38">
      <c r="B10" s="28" t="s">
        <v>12</v>
      </c>
      <c r="C10" s="109">
        <v>450</v>
      </c>
      <c r="D10" s="111"/>
      <c r="E10" s="117">
        <v>250</v>
      </c>
      <c r="F10" s="117"/>
      <c r="G10" s="117"/>
      <c r="H10" s="109">
        <v>1.8</v>
      </c>
      <c r="I10" s="110"/>
      <c r="J10" s="111"/>
      <c r="K10" s="32">
        <f>C10-E10</f>
        <v>200</v>
      </c>
      <c r="AE10" s="1">
        <v>0</v>
      </c>
      <c r="AF10" s="1">
        <v>0</v>
      </c>
      <c r="AG10" s="1">
        <v>0</v>
      </c>
      <c r="AH10" s="1">
        <v>0</v>
      </c>
    </row>
    <row r="11" spans="2:38">
      <c r="B11" s="28" t="s">
        <v>13</v>
      </c>
      <c r="C11" s="109">
        <v>480</v>
      </c>
      <c r="D11" s="111"/>
      <c r="E11" s="117">
        <v>280</v>
      </c>
      <c r="F11" s="117"/>
      <c r="G11" s="117"/>
      <c r="H11" s="109">
        <v>1.6</v>
      </c>
      <c r="I11" s="110"/>
      <c r="J11" s="111"/>
      <c r="K11" s="32">
        <f>C11-E11</f>
        <v>200</v>
      </c>
    </row>
    <row r="13" spans="2:38">
      <c r="B13" s="106" t="s">
        <v>4</v>
      </c>
      <c r="C13" s="107"/>
      <c r="D13" s="107"/>
      <c r="E13" s="107"/>
      <c r="F13" s="107"/>
      <c r="G13" s="107"/>
      <c r="H13" s="107"/>
      <c r="I13" s="107"/>
      <c r="J13" s="108"/>
      <c r="L13" s="106" t="s">
        <v>163</v>
      </c>
      <c r="M13" s="107"/>
      <c r="N13" s="107"/>
      <c r="O13" s="107"/>
      <c r="P13" s="108"/>
      <c r="R13" s="106" t="s">
        <v>163</v>
      </c>
      <c r="S13" s="107"/>
      <c r="T13" s="107"/>
      <c r="U13" s="107"/>
      <c r="V13" s="108"/>
      <c r="X13" s="106" t="s">
        <v>163</v>
      </c>
      <c r="Y13" s="107"/>
      <c r="Z13" s="107"/>
      <c r="AA13" s="107"/>
      <c r="AB13" s="108"/>
      <c r="AD13" s="106" t="s">
        <v>163</v>
      </c>
      <c r="AE13" s="107"/>
      <c r="AF13" s="107"/>
      <c r="AG13" s="107"/>
      <c r="AH13" s="108"/>
    </row>
    <row r="14" spans="2:38">
      <c r="B14" s="3"/>
      <c r="C14" s="106" t="s">
        <v>0</v>
      </c>
      <c r="D14" s="108"/>
      <c r="E14" s="106" t="s">
        <v>1</v>
      </c>
      <c r="F14" s="108"/>
      <c r="G14" s="106" t="s">
        <v>2</v>
      </c>
      <c r="H14" s="108"/>
      <c r="I14" s="106" t="s">
        <v>3</v>
      </c>
      <c r="J14" s="108"/>
      <c r="L14" s="3"/>
      <c r="M14" s="4" t="s">
        <v>0</v>
      </c>
      <c r="N14" s="4" t="s">
        <v>1</v>
      </c>
      <c r="O14" s="4" t="s">
        <v>2</v>
      </c>
      <c r="P14" s="4" t="s">
        <v>3</v>
      </c>
      <c r="R14" s="3"/>
      <c r="S14" s="4" t="s">
        <v>0</v>
      </c>
      <c r="T14" s="4" t="s">
        <v>1</v>
      </c>
      <c r="U14" s="4" t="s">
        <v>2</v>
      </c>
      <c r="V14" s="4" t="s">
        <v>3</v>
      </c>
      <c r="X14" s="3"/>
      <c r="Y14" s="4" t="s">
        <v>0</v>
      </c>
      <c r="Z14" s="4" t="s">
        <v>1</v>
      </c>
      <c r="AA14" s="4" t="s">
        <v>2</v>
      </c>
      <c r="AB14" s="4" t="s">
        <v>3</v>
      </c>
      <c r="AD14" s="3"/>
      <c r="AE14" s="4" t="s">
        <v>0</v>
      </c>
      <c r="AF14" s="4" t="s">
        <v>1</v>
      </c>
      <c r="AG14" s="4" t="s">
        <v>2</v>
      </c>
      <c r="AH14" s="4" t="s">
        <v>3</v>
      </c>
    </row>
    <row r="15" spans="2:38" ht="31" customHeight="1">
      <c r="B15" s="11" t="s">
        <v>23</v>
      </c>
      <c r="C15" s="5" t="s">
        <v>47</v>
      </c>
      <c r="D15" s="11" t="s">
        <v>49</v>
      </c>
      <c r="E15" s="5" t="s">
        <v>47</v>
      </c>
      <c r="F15" s="11" t="s">
        <v>49</v>
      </c>
      <c r="G15" s="5" t="s">
        <v>47</v>
      </c>
      <c r="H15" s="11" t="s">
        <v>49</v>
      </c>
      <c r="I15" s="5" t="s">
        <v>47</v>
      </c>
      <c r="J15" s="11" t="s">
        <v>49</v>
      </c>
      <c r="L15" s="11" t="s">
        <v>10</v>
      </c>
      <c r="M15" s="5" t="s">
        <v>47</v>
      </c>
      <c r="N15" s="5" t="s">
        <v>47</v>
      </c>
      <c r="O15" s="5" t="s">
        <v>47</v>
      </c>
      <c r="P15" s="5" t="s">
        <v>47</v>
      </c>
      <c r="R15" s="11" t="s">
        <v>10</v>
      </c>
      <c r="S15" s="5" t="s">
        <v>47</v>
      </c>
      <c r="T15" s="5" t="s">
        <v>47</v>
      </c>
      <c r="U15" s="5" t="s">
        <v>47</v>
      </c>
      <c r="V15" s="5" t="s">
        <v>47</v>
      </c>
      <c r="X15" s="11" t="s">
        <v>10</v>
      </c>
      <c r="Y15" s="5" t="s">
        <v>47</v>
      </c>
      <c r="Z15" s="5" t="s">
        <v>47</v>
      </c>
      <c r="AA15" s="5" t="s">
        <v>47</v>
      </c>
      <c r="AB15" s="5" t="s">
        <v>47</v>
      </c>
      <c r="AD15" s="11" t="s">
        <v>10</v>
      </c>
      <c r="AE15" s="5" t="s">
        <v>47</v>
      </c>
      <c r="AF15" s="5" t="s">
        <v>47</v>
      </c>
      <c r="AG15" s="5" t="s">
        <v>47</v>
      </c>
      <c r="AH15" s="5" t="s">
        <v>47</v>
      </c>
      <c r="AJ15" s="112" t="s">
        <v>18</v>
      </c>
      <c r="AK15" s="113"/>
      <c r="AL15" s="114"/>
    </row>
    <row r="16" spans="2:38">
      <c r="B16" s="2" t="s">
        <v>11</v>
      </c>
      <c r="C16" s="6">
        <v>150</v>
      </c>
      <c r="D16" s="1">
        <f>C16/10</f>
        <v>15</v>
      </c>
      <c r="E16" s="1">
        <v>200</v>
      </c>
      <c r="F16" s="29">
        <f>E16/10</f>
        <v>20</v>
      </c>
      <c r="G16" s="1">
        <v>130</v>
      </c>
      <c r="H16" s="29">
        <f>G16/10</f>
        <v>13</v>
      </c>
      <c r="I16" s="1">
        <v>160</v>
      </c>
      <c r="J16" s="29">
        <f>I16/10</f>
        <v>16</v>
      </c>
      <c r="L16" s="2" t="s">
        <v>11</v>
      </c>
      <c r="M16" s="10">
        <f>C16</f>
        <v>150</v>
      </c>
      <c r="N16" s="10">
        <f>E16</f>
        <v>200</v>
      </c>
      <c r="O16" s="10">
        <f>G16</f>
        <v>130</v>
      </c>
      <c r="P16" s="10">
        <f>I16</f>
        <v>160</v>
      </c>
      <c r="R16" s="2" t="s">
        <v>11</v>
      </c>
      <c r="S16" s="10">
        <f>M16</f>
        <v>150</v>
      </c>
      <c r="T16" s="10">
        <f t="shared" ref="T16:V16" si="0">N16</f>
        <v>200</v>
      </c>
      <c r="U16" s="10">
        <f t="shared" si="0"/>
        <v>130</v>
      </c>
      <c r="V16" s="10">
        <f t="shared" si="0"/>
        <v>160</v>
      </c>
      <c r="X16" s="2" t="s">
        <v>11</v>
      </c>
      <c r="Y16" s="10">
        <f>S16-$S$17</f>
        <v>50</v>
      </c>
      <c r="Z16" s="10">
        <f>T16-$T$17</f>
        <v>60</v>
      </c>
      <c r="AA16" s="10">
        <f>U16-$U$17</f>
        <v>20</v>
      </c>
      <c r="AB16" s="10">
        <f>V16-$V$17</f>
        <v>50</v>
      </c>
      <c r="AD16" s="2" t="s">
        <v>11</v>
      </c>
      <c r="AE16" s="17">
        <f>Y16-$AA$16</f>
        <v>30</v>
      </c>
      <c r="AF16" s="17">
        <f>Z16-$AA$16</f>
        <v>40</v>
      </c>
      <c r="AG16" s="17">
        <f>AA16-$AA$16</f>
        <v>0</v>
      </c>
      <c r="AH16" s="17">
        <f>AB16-$AA$16</f>
        <v>30</v>
      </c>
      <c r="AJ16" s="9" t="s">
        <v>11</v>
      </c>
      <c r="AK16" s="1" t="s">
        <v>2</v>
      </c>
      <c r="AL16" s="1" t="s">
        <v>9</v>
      </c>
    </row>
    <row r="17" spans="2:38">
      <c r="B17" s="2" t="s">
        <v>12</v>
      </c>
      <c r="C17" s="6">
        <v>100</v>
      </c>
      <c r="D17" s="29">
        <f>C17/10</f>
        <v>10</v>
      </c>
      <c r="E17" s="1">
        <v>140</v>
      </c>
      <c r="F17" s="29">
        <f>E17/10</f>
        <v>14</v>
      </c>
      <c r="G17" s="1">
        <v>110</v>
      </c>
      <c r="H17" s="29">
        <f>G17/10</f>
        <v>11</v>
      </c>
      <c r="I17" s="1">
        <v>110</v>
      </c>
      <c r="J17" s="29">
        <f>I17/10</f>
        <v>11</v>
      </c>
      <c r="L17" s="2" t="s">
        <v>12</v>
      </c>
      <c r="M17" s="10">
        <f>C17</f>
        <v>100</v>
      </c>
      <c r="N17" s="10">
        <f>E17</f>
        <v>140</v>
      </c>
      <c r="O17" s="10">
        <f>G17</f>
        <v>110</v>
      </c>
      <c r="P17" s="10">
        <f>I17</f>
        <v>110</v>
      </c>
      <c r="R17" s="2" t="s">
        <v>12</v>
      </c>
      <c r="S17" s="10">
        <f t="shared" ref="S17:S18" si="1">M17</f>
        <v>100</v>
      </c>
      <c r="T17" s="10">
        <f t="shared" ref="T17:T18" si="2">N17</f>
        <v>140</v>
      </c>
      <c r="U17" s="10">
        <f t="shared" ref="U17:U18" si="3">O17</f>
        <v>110</v>
      </c>
      <c r="V17" s="10">
        <f t="shared" ref="V17:V18" si="4">P17</f>
        <v>110</v>
      </c>
      <c r="X17" s="2" t="s">
        <v>12</v>
      </c>
      <c r="Y17" s="10">
        <f>S17-$S$17</f>
        <v>0</v>
      </c>
      <c r="Z17" s="10">
        <f>T17-$T$17</f>
        <v>0</v>
      </c>
      <c r="AA17" s="10">
        <f>U17-$U$17</f>
        <v>0</v>
      </c>
      <c r="AB17" s="10">
        <f>V17-$V$17</f>
        <v>0</v>
      </c>
      <c r="AD17" s="2" t="s">
        <v>12</v>
      </c>
      <c r="AE17" s="17">
        <f>Y17</f>
        <v>0</v>
      </c>
      <c r="AF17" s="17">
        <f>Z17</f>
        <v>0</v>
      </c>
      <c r="AG17" s="17">
        <f>AA17</f>
        <v>0</v>
      </c>
      <c r="AH17" s="17">
        <f>AB17</f>
        <v>0</v>
      </c>
      <c r="AJ17" s="9" t="s">
        <v>12</v>
      </c>
      <c r="AK17" s="1" t="s">
        <v>0</v>
      </c>
      <c r="AL17" s="1" t="s">
        <v>7</v>
      </c>
    </row>
    <row r="18" spans="2:38">
      <c r="B18" s="2" t="s">
        <v>13</v>
      </c>
      <c r="C18" s="6">
        <v>130</v>
      </c>
      <c r="D18" s="29">
        <f>C18/10</f>
        <v>13</v>
      </c>
      <c r="E18" s="1">
        <v>170</v>
      </c>
      <c r="F18" s="29">
        <f>E18/10</f>
        <v>17</v>
      </c>
      <c r="G18" s="1">
        <v>120</v>
      </c>
      <c r="H18" s="29">
        <f>G18/10</f>
        <v>12</v>
      </c>
      <c r="I18" s="1">
        <v>130</v>
      </c>
      <c r="J18" s="29">
        <f>I18/10</f>
        <v>13</v>
      </c>
      <c r="L18" s="2" t="s">
        <v>13</v>
      </c>
      <c r="M18" s="10">
        <f>C18</f>
        <v>130</v>
      </c>
      <c r="N18" s="10">
        <f>E18</f>
        <v>170</v>
      </c>
      <c r="O18" s="10">
        <f>G18</f>
        <v>120</v>
      </c>
      <c r="P18" s="10">
        <f>I18</f>
        <v>130</v>
      </c>
      <c r="R18" s="2" t="s">
        <v>13</v>
      </c>
      <c r="S18" s="10">
        <f t="shared" si="1"/>
        <v>130</v>
      </c>
      <c r="T18" s="10">
        <f t="shared" si="2"/>
        <v>170</v>
      </c>
      <c r="U18" s="10">
        <f t="shared" si="3"/>
        <v>120</v>
      </c>
      <c r="V18" s="10">
        <f t="shared" si="4"/>
        <v>130</v>
      </c>
      <c r="X18" s="2" t="s">
        <v>13</v>
      </c>
      <c r="Y18" s="10">
        <f>S18-$S$17</f>
        <v>30</v>
      </c>
      <c r="Z18" s="10">
        <f>T18-$T$17</f>
        <v>30</v>
      </c>
      <c r="AA18" s="10">
        <f>U18-$U$17</f>
        <v>10</v>
      </c>
      <c r="AB18" s="10">
        <f>V18-$V$17</f>
        <v>20</v>
      </c>
      <c r="AD18" s="2" t="s">
        <v>13</v>
      </c>
      <c r="AE18" s="17">
        <f>Y18-$AA$18</f>
        <v>20</v>
      </c>
      <c r="AF18" s="17">
        <f>Z18-$AA$18</f>
        <v>20</v>
      </c>
      <c r="AG18" s="17">
        <f>AA18-$AA$18</f>
        <v>0</v>
      </c>
      <c r="AH18" s="17">
        <f>AB18-$AA$18</f>
        <v>10</v>
      </c>
      <c r="AJ18" s="9" t="s">
        <v>13</v>
      </c>
      <c r="AK18" s="1" t="s">
        <v>2</v>
      </c>
      <c r="AL18" s="1" t="s">
        <v>6</v>
      </c>
    </row>
    <row r="19" spans="2:38">
      <c r="B19" s="12"/>
      <c r="C19" s="13"/>
      <c r="D19" s="14"/>
      <c r="E19" s="14"/>
      <c r="F19" s="14"/>
      <c r="G19" s="14"/>
      <c r="H19" s="14"/>
      <c r="I19" s="14"/>
      <c r="J19" s="14"/>
      <c r="L19" s="12"/>
      <c r="M19" s="15"/>
      <c r="N19" s="15"/>
      <c r="O19" s="15"/>
      <c r="P19" s="15"/>
      <c r="R19" s="2" t="s">
        <v>15</v>
      </c>
      <c r="S19" s="1" t="s">
        <v>15</v>
      </c>
      <c r="T19" s="1" t="s">
        <v>15</v>
      </c>
      <c r="U19" s="1" t="s">
        <v>15</v>
      </c>
      <c r="V19" s="1" t="s">
        <v>15</v>
      </c>
      <c r="X19" s="2" t="s">
        <v>15</v>
      </c>
      <c r="Y19" s="1" t="s">
        <v>50</v>
      </c>
      <c r="Z19" s="1" t="s">
        <v>51</v>
      </c>
      <c r="AA19" s="1" t="s">
        <v>52</v>
      </c>
      <c r="AB19" s="1" t="s">
        <v>52</v>
      </c>
      <c r="AD19" s="2" t="s">
        <v>15</v>
      </c>
      <c r="AE19" s="1">
        <v>0</v>
      </c>
      <c r="AF19" s="1">
        <v>40</v>
      </c>
      <c r="AG19" s="1">
        <v>10</v>
      </c>
      <c r="AH19" s="1">
        <v>10</v>
      </c>
    </row>
    <row r="21" spans="2:38">
      <c r="B21" s="106" t="s">
        <v>5</v>
      </c>
      <c r="C21" s="107"/>
      <c r="D21" s="107"/>
      <c r="E21" s="107"/>
      <c r="F21" s="107"/>
      <c r="G21" s="107"/>
      <c r="H21" s="107"/>
      <c r="I21" s="107"/>
      <c r="J21" s="108"/>
      <c r="L21" s="106" t="s">
        <v>162</v>
      </c>
      <c r="M21" s="107"/>
      <c r="N21" s="107"/>
      <c r="O21" s="107"/>
      <c r="P21" s="108"/>
      <c r="R21" s="106" t="s">
        <v>162</v>
      </c>
      <c r="S21" s="107"/>
      <c r="T21" s="107"/>
      <c r="U21" s="107"/>
      <c r="V21" s="108"/>
      <c r="X21" s="106" t="s">
        <v>162</v>
      </c>
      <c r="Y21" s="107"/>
      <c r="Z21" s="107"/>
      <c r="AA21" s="107"/>
      <c r="AB21" s="108"/>
      <c r="AD21" s="106" t="s">
        <v>162</v>
      </c>
      <c r="AE21" s="107"/>
      <c r="AF21" s="107"/>
      <c r="AG21" s="107"/>
      <c r="AH21" s="108"/>
    </row>
    <row r="22" spans="2:38">
      <c r="B22" s="3"/>
      <c r="C22" s="106" t="s">
        <v>6</v>
      </c>
      <c r="D22" s="108"/>
      <c r="E22" s="106" t="s">
        <v>7</v>
      </c>
      <c r="F22" s="108"/>
      <c r="G22" s="106" t="s">
        <v>8</v>
      </c>
      <c r="H22" s="108"/>
      <c r="I22" s="106" t="s">
        <v>9</v>
      </c>
      <c r="J22" s="108"/>
      <c r="L22" s="3"/>
      <c r="M22" s="4" t="s">
        <v>6</v>
      </c>
      <c r="N22" s="4" t="s">
        <v>7</v>
      </c>
      <c r="O22" s="4" t="s">
        <v>8</v>
      </c>
      <c r="P22" s="4" t="s">
        <v>9</v>
      </c>
      <c r="R22" s="3"/>
      <c r="S22" s="8" t="s">
        <v>6</v>
      </c>
      <c r="T22" s="8" t="s">
        <v>7</v>
      </c>
      <c r="U22" s="8" t="s">
        <v>8</v>
      </c>
      <c r="V22" s="8" t="s">
        <v>9</v>
      </c>
      <c r="X22" s="3"/>
      <c r="Y22" s="8" t="s">
        <v>6</v>
      </c>
      <c r="Z22" s="8" t="s">
        <v>7</v>
      </c>
      <c r="AA22" s="8" t="s">
        <v>8</v>
      </c>
      <c r="AB22" s="8" t="s">
        <v>9</v>
      </c>
      <c r="AD22" s="3"/>
      <c r="AE22" s="8" t="s">
        <v>6</v>
      </c>
      <c r="AF22" s="8" t="s">
        <v>7</v>
      </c>
      <c r="AG22" s="8" t="s">
        <v>8</v>
      </c>
      <c r="AH22" s="8" t="s">
        <v>9</v>
      </c>
    </row>
    <row r="23" spans="2:38" ht="28" customHeight="1">
      <c r="B23" s="11" t="s">
        <v>23</v>
      </c>
      <c r="C23" s="5" t="s">
        <v>47</v>
      </c>
      <c r="D23" s="11" t="s">
        <v>49</v>
      </c>
      <c r="E23" s="5" t="s">
        <v>47</v>
      </c>
      <c r="F23" s="11" t="s">
        <v>49</v>
      </c>
      <c r="G23" s="5" t="s">
        <v>47</v>
      </c>
      <c r="H23" s="11" t="s">
        <v>49</v>
      </c>
      <c r="I23" s="5" t="s">
        <v>47</v>
      </c>
      <c r="J23" s="11" t="s">
        <v>49</v>
      </c>
      <c r="L23" s="11" t="s">
        <v>10</v>
      </c>
      <c r="M23" s="5" t="s">
        <v>47</v>
      </c>
      <c r="N23" s="5" t="s">
        <v>47</v>
      </c>
      <c r="O23" s="5" t="s">
        <v>47</v>
      </c>
      <c r="P23" s="5" t="s">
        <v>47</v>
      </c>
      <c r="R23" s="11" t="s">
        <v>10</v>
      </c>
      <c r="S23" s="5" t="s">
        <v>47</v>
      </c>
      <c r="T23" s="5" t="s">
        <v>47</v>
      </c>
      <c r="U23" s="5" t="s">
        <v>47</v>
      </c>
      <c r="V23" s="5" t="s">
        <v>47</v>
      </c>
      <c r="X23" s="11" t="s">
        <v>10</v>
      </c>
      <c r="Y23" s="5" t="s">
        <v>47</v>
      </c>
      <c r="Z23" s="5" t="s">
        <v>47</v>
      </c>
      <c r="AA23" s="5" t="s">
        <v>47</v>
      </c>
      <c r="AB23" s="5" t="s">
        <v>47</v>
      </c>
      <c r="AD23" s="11" t="s">
        <v>10</v>
      </c>
      <c r="AE23" s="5" t="s">
        <v>47</v>
      </c>
      <c r="AF23" s="5" t="s">
        <v>47</v>
      </c>
      <c r="AG23" s="5" t="s">
        <v>47</v>
      </c>
      <c r="AH23" s="5" t="s">
        <v>47</v>
      </c>
    </row>
    <row r="24" spans="2:38">
      <c r="B24" s="2" t="s">
        <v>11</v>
      </c>
      <c r="C24" s="6">
        <v>170</v>
      </c>
      <c r="D24" s="29">
        <f>C24/10</f>
        <v>17</v>
      </c>
      <c r="E24" s="1">
        <v>160</v>
      </c>
      <c r="F24" s="29">
        <f>E24/10</f>
        <v>16</v>
      </c>
      <c r="G24" s="1">
        <v>190</v>
      </c>
      <c r="H24" s="30">
        <v>15</v>
      </c>
      <c r="I24" s="1">
        <v>130</v>
      </c>
      <c r="J24" s="30">
        <v>16</v>
      </c>
      <c r="L24" s="2" t="s">
        <v>11</v>
      </c>
      <c r="M24" s="10">
        <f>C24</f>
        <v>170</v>
      </c>
      <c r="N24" s="10">
        <f>E24</f>
        <v>160</v>
      </c>
      <c r="O24" s="10">
        <f>G24</f>
        <v>190</v>
      </c>
      <c r="P24" s="10">
        <f>I24</f>
        <v>130</v>
      </c>
      <c r="R24" s="9" t="s">
        <v>11</v>
      </c>
      <c r="S24" s="10">
        <f>M24</f>
        <v>170</v>
      </c>
      <c r="T24" s="10">
        <f t="shared" ref="T24:V24" si="5">N24</f>
        <v>160</v>
      </c>
      <c r="U24" s="10">
        <f t="shared" si="5"/>
        <v>190</v>
      </c>
      <c r="V24" s="10">
        <f t="shared" si="5"/>
        <v>130</v>
      </c>
      <c r="X24" s="9" t="s">
        <v>11</v>
      </c>
      <c r="Y24" s="10">
        <f>S24-$S$26</f>
        <v>10</v>
      </c>
      <c r="Z24" s="10">
        <f>T24-$T$25</f>
        <v>10</v>
      </c>
      <c r="AA24" s="10">
        <f>U24-$U$25</f>
        <v>20</v>
      </c>
      <c r="AB24" s="10">
        <f>V24-$V$24</f>
        <v>0</v>
      </c>
      <c r="AD24" s="9" t="s">
        <v>11</v>
      </c>
      <c r="AE24" s="10">
        <f t="shared" ref="AE24:AH26" si="6">Y24</f>
        <v>10</v>
      </c>
      <c r="AF24" s="10">
        <f t="shared" si="6"/>
        <v>10</v>
      </c>
      <c r="AG24" s="10">
        <f t="shared" si="6"/>
        <v>20</v>
      </c>
      <c r="AH24" s="10">
        <f t="shared" si="6"/>
        <v>0</v>
      </c>
    </row>
    <row r="25" spans="2:38">
      <c r="B25" s="2" t="s">
        <v>12</v>
      </c>
      <c r="C25" s="6">
        <v>180</v>
      </c>
      <c r="D25" s="29">
        <f>C25/10</f>
        <v>18</v>
      </c>
      <c r="E25" s="1">
        <v>150</v>
      </c>
      <c r="F25" s="29">
        <f>E25/10</f>
        <v>15</v>
      </c>
      <c r="G25" s="1">
        <v>170</v>
      </c>
      <c r="H25" s="29">
        <f>G25/10</f>
        <v>17</v>
      </c>
      <c r="I25" s="1">
        <v>160</v>
      </c>
      <c r="J25" s="30">
        <v>15</v>
      </c>
      <c r="L25" s="2" t="s">
        <v>12</v>
      </c>
      <c r="M25" s="10">
        <f>C25</f>
        <v>180</v>
      </c>
      <c r="N25" s="10">
        <f>E25</f>
        <v>150</v>
      </c>
      <c r="O25" s="10">
        <f>G25</f>
        <v>170</v>
      </c>
      <c r="P25" s="10">
        <f>I25</f>
        <v>160</v>
      </c>
      <c r="R25" s="9" t="s">
        <v>12</v>
      </c>
      <c r="S25" s="10">
        <f t="shared" ref="S25:S26" si="7">M25</f>
        <v>180</v>
      </c>
      <c r="T25" s="10">
        <f t="shared" ref="T25:T26" si="8">N25</f>
        <v>150</v>
      </c>
      <c r="U25" s="10">
        <f t="shared" ref="U25:U26" si="9">O25</f>
        <v>170</v>
      </c>
      <c r="V25" s="10">
        <f t="shared" ref="V25:V26" si="10">P25</f>
        <v>160</v>
      </c>
      <c r="X25" s="9" t="s">
        <v>12</v>
      </c>
      <c r="Y25" s="10">
        <f>S25-$S$26</f>
        <v>20</v>
      </c>
      <c r="Z25" s="10">
        <f>T25-$T$25</f>
        <v>0</v>
      </c>
      <c r="AA25" s="10">
        <f>U25-$U$25</f>
        <v>0</v>
      </c>
      <c r="AB25" s="10">
        <f>V25-$V$24</f>
        <v>30</v>
      </c>
      <c r="AD25" s="9" t="s">
        <v>12</v>
      </c>
      <c r="AE25" s="10">
        <f t="shared" si="6"/>
        <v>20</v>
      </c>
      <c r="AF25" s="10">
        <f t="shared" si="6"/>
        <v>0</v>
      </c>
      <c r="AG25" s="10">
        <f t="shared" si="6"/>
        <v>0</v>
      </c>
      <c r="AH25" s="10">
        <f t="shared" si="6"/>
        <v>30</v>
      </c>
    </row>
    <row r="26" spans="2:38">
      <c r="B26" s="2" t="s">
        <v>13</v>
      </c>
      <c r="C26" s="6">
        <v>160</v>
      </c>
      <c r="D26" s="29">
        <f>C26/10</f>
        <v>16</v>
      </c>
      <c r="E26" s="1">
        <v>190</v>
      </c>
      <c r="F26" s="29">
        <f>E26/10</f>
        <v>19</v>
      </c>
      <c r="G26" s="1">
        <v>170</v>
      </c>
      <c r="H26" s="29">
        <f>G26/10</f>
        <v>17</v>
      </c>
      <c r="I26" s="1">
        <v>200</v>
      </c>
      <c r="J26" s="30">
        <v>15</v>
      </c>
      <c r="L26" s="2" t="s">
        <v>13</v>
      </c>
      <c r="M26" s="10">
        <f>C26</f>
        <v>160</v>
      </c>
      <c r="N26" s="10">
        <f>E26</f>
        <v>190</v>
      </c>
      <c r="O26" s="10">
        <f>G26</f>
        <v>170</v>
      </c>
      <c r="P26" s="10">
        <f>I26</f>
        <v>200</v>
      </c>
      <c r="R26" s="9" t="s">
        <v>13</v>
      </c>
      <c r="S26" s="10">
        <f t="shared" si="7"/>
        <v>160</v>
      </c>
      <c r="T26" s="10">
        <f t="shared" si="8"/>
        <v>190</v>
      </c>
      <c r="U26" s="10">
        <f t="shared" si="9"/>
        <v>170</v>
      </c>
      <c r="V26" s="10">
        <f t="shared" si="10"/>
        <v>200</v>
      </c>
      <c r="X26" s="9" t="s">
        <v>13</v>
      </c>
      <c r="Y26" s="10">
        <f>S26-$S$26</f>
        <v>0</v>
      </c>
      <c r="Z26" s="10">
        <f>T26-$T$25</f>
        <v>40</v>
      </c>
      <c r="AA26" s="10">
        <f>U26-$U$25</f>
        <v>0</v>
      </c>
      <c r="AB26" s="10">
        <f>V26-$V$24</f>
        <v>70</v>
      </c>
      <c r="AD26" s="9" t="s">
        <v>13</v>
      </c>
      <c r="AE26" s="10">
        <f t="shared" si="6"/>
        <v>0</v>
      </c>
      <c r="AF26" s="10">
        <f t="shared" si="6"/>
        <v>40</v>
      </c>
      <c r="AG26" s="10">
        <f t="shared" si="6"/>
        <v>0</v>
      </c>
      <c r="AH26" s="10">
        <f t="shared" si="6"/>
        <v>70</v>
      </c>
    </row>
    <row r="27" spans="2:38">
      <c r="B27" s="12"/>
      <c r="C27" s="13"/>
      <c r="D27" s="14"/>
      <c r="E27" s="14"/>
      <c r="F27" s="14"/>
      <c r="G27" s="14"/>
      <c r="H27" s="14"/>
      <c r="I27" s="14"/>
      <c r="J27" s="16"/>
      <c r="L27" s="12"/>
      <c r="M27" s="15"/>
      <c r="N27" s="15"/>
      <c r="O27" s="15"/>
      <c r="P27" s="15"/>
      <c r="R27" s="9" t="s">
        <v>15</v>
      </c>
      <c r="S27" s="1" t="s">
        <v>15</v>
      </c>
      <c r="T27" s="1" t="s">
        <v>15</v>
      </c>
      <c r="U27" s="1" t="s">
        <v>15</v>
      </c>
      <c r="V27" s="1" t="s">
        <v>15</v>
      </c>
      <c r="X27" s="9" t="s">
        <v>15</v>
      </c>
      <c r="Y27" s="1" t="s">
        <v>53</v>
      </c>
      <c r="Z27" s="1" t="s">
        <v>54</v>
      </c>
      <c r="AA27" s="1" t="s">
        <v>55</v>
      </c>
      <c r="AB27" s="1" t="s">
        <v>56</v>
      </c>
      <c r="AD27" s="9" t="s">
        <v>15</v>
      </c>
      <c r="AE27" s="1">
        <v>30</v>
      </c>
      <c r="AF27" s="1">
        <v>20</v>
      </c>
      <c r="AG27" s="1">
        <v>40</v>
      </c>
      <c r="AH27" s="1">
        <v>0</v>
      </c>
    </row>
    <row r="28" spans="2:38">
      <c r="B28" s="115" t="s">
        <v>21</v>
      </c>
      <c r="C28" s="115"/>
      <c r="D28" s="115"/>
      <c r="E28" s="115"/>
      <c r="F28" s="115"/>
      <c r="G28" s="115"/>
      <c r="H28" s="115"/>
    </row>
    <row r="29" spans="2:38">
      <c r="B29" s="11"/>
      <c r="C29" s="115" t="s">
        <v>22</v>
      </c>
      <c r="D29" s="115"/>
      <c r="E29" s="115"/>
      <c r="F29" s="115"/>
      <c r="G29" s="115"/>
      <c r="H29" s="115"/>
    </row>
    <row r="30" spans="2:38">
      <c r="B30" s="34" t="s">
        <v>23</v>
      </c>
      <c r="C30" s="34" t="s">
        <v>0</v>
      </c>
      <c r="D30" s="34" t="s">
        <v>2</v>
      </c>
      <c r="E30" s="34" t="s">
        <v>6</v>
      </c>
      <c r="F30" s="34" t="s">
        <v>7</v>
      </c>
      <c r="G30" s="34" t="s">
        <v>9</v>
      </c>
      <c r="H30" s="34" t="s">
        <v>19</v>
      </c>
      <c r="I30" s="7"/>
      <c r="J30" s="7"/>
      <c r="N30" s="7"/>
      <c r="O30" s="7"/>
    </row>
    <row r="31" spans="2:38">
      <c r="B31" s="34" t="s">
        <v>11</v>
      </c>
      <c r="C31" s="32" t="s">
        <v>20</v>
      </c>
      <c r="D31" s="32">
        <f>H16</f>
        <v>13</v>
      </c>
      <c r="E31" s="32" t="s">
        <v>20</v>
      </c>
      <c r="F31" s="32" t="s">
        <v>20</v>
      </c>
      <c r="G31" s="32">
        <f>J24</f>
        <v>16</v>
      </c>
      <c r="H31" s="32">
        <f>H9</f>
        <v>1.7</v>
      </c>
    </row>
    <row r="32" spans="2:38" ht="15" customHeight="1">
      <c r="B32" s="34" t="s">
        <v>12</v>
      </c>
      <c r="C32" s="32">
        <f>D17</f>
        <v>10</v>
      </c>
      <c r="D32" s="32" t="s">
        <v>20</v>
      </c>
      <c r="E32" s="32" t="s">
        <v>20</v>
      </c>
      <c r="F32" s="32">
        <f>F25</f>
        <v>15</v>
      </c>
      <c r="G32" s="32" t="s">
        <v>20</v>
      </c>
      <c r="H32" s="32">
        <f>H10</f>
        <v>1.8</v>
      </c>
    </row>
    <row r="33" spans="2:8">
      <c r="B33" s="34" t="s">
        <v>13</v>
      </c>
      <c r="C33" s="32" t="s">
        <v>20</v>
      </c>
      <c r="D33" s="32">
        <f>H18</f>
        <v>12</v>
      </c>
      <c r="E33" s="32">
        <f>D26</f>
        <v>16</v>
      </c>
      <c r="F33" s="32" t="s">
        <v>20</v>
      </c>
      <c r="G33" s="32" t="s">
        <v>20</v>
      </c>
      <c r="H33" s="32">
        <f>H11</f>
        <v>1.6</v>
      </c>
    </row>
  </sheetData>
  <mergeCells count="35">
    <mergeCell ref="I14:J14"/>
    <mergeCell ref="H8:J8"/>
    <mergeCell ref="H9:J9"/>
    <mergeCell ref="H10:J10"/>
    <mergeCell ref="H11:J11"/>
    <mergeCell ref="B28:H28"/>
    <mergeCell ref="C29:H29"/>
    <mergeCell ref="E8:G8"/>
    <mergeCell ref="E9:G9"/>
    <mergeCell ref="E10:G10"/>
    <mergeCell ref="E11:G11"/>
    <mergeCell ref="AJ15:AL15"/>
    <mergeCell ref="R21:V21"/>
    <mergeCell ref="X21:AB21"/>
    <mergeCell ref="AD21:AH21"/>
    <mergeCell ref="C22:D22"/>
    <mergeCell ref="E22:F22"/>
    <mergeCell ref="G22:H22"/>
    <mergeCell ref="I22:J22"/>
    <mergeCell ref="AD13:AH13"/>
    <mergeCell ref="L21:P21"/>
    <mergeCell ref="AE6:AH6"/>
    <mergeCell ref="AE2:AH2"/>
    <mergeCell ref="B21:J21"/>
    <mergeCell ref="L13:P13"/>
    <mergeCell ref="R13:V13"/>
    <mergeCell ref="X13:AB13"/>
    <mergeCell ref="C8:D8"/>
    <mergeCell ref="C9:D9"/>
    <mergeCell ref="C10:D10"/>
    <mergeCell ref="C11:D11"/>
    <mergeCell ref="B13:J13"/>
    <mergeCell ref="C14:D14"/>
    <mergeCell ref="E14:F14"/>
    <mergeCell ref="G14:H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2"/>
  <sheetViews>
    <sheetView tabSelected="1" zoomScale="125" zoomScaleNormal="125" zoomScalePageLayoutView="125" workbookViewId="0">
      <selection activeCell="W8" sqref="W8"/>
    </sheetView>
  </sheetViews>
  <sheetFormatPr baseColWidth="10" defaultRowHeight="15" x14ac:dyDescent="0"/>
  <cols>
    <col min="1" max="1" width="13.6640625" customWidth="1"/>
    <col min="2" max="2" width="7.83203125" customWidth="1"/>
    <col min="3" max="3" width="8" customWidth="1"/>
    <col min="4" max="4" width="8.1640625" customWidth="1"/>
    <col min="5" max="5" width="7" customWidth="1"/>
    <col min="6" max="6" width="7.5" customWidth="1"/>
    <col min="7" max="7" width="8.1640625" customWidth="1"/>
    <col min="8" max="8" width="3.83203125" customWidth="1"/>
    <col min="9" max="9" width="8.6640625" bestFit="1" customWidth="1"/>
    <col min="10" max="10" width="6.83203125" customWidth="1"/>
    <col min="11" max="11" width="8.33203125" bestFit="1" customWidth="1"/>
    <col min="12" max="12" width="5.83203125" bestFit="1" customWidth="1"/>
    <col min="13" max="13" width="5.83203125" customWidth="1"/>
    <col min="14" max="18" width="5.83203125" bestFit="1" customWidth="1"/>
    <col min="19" max="19" width="5.1640625" customWidth="1"/>
    <col min="20" max="22" width="5.83203125" bestFit="1" customWidth="1"/>
    <col min="23" max="23" width="5.83203125" customWidth="1"/>
    <col min="24" max="25" width="5.83203125" bestFit="1" customWidth="1"/>
    <col min="26" max="26" width="5.1640625" bestFit="1" customWidth="1"/>
    <col min="27" max="28" width="5.83203125" bestFit="1" customWidth="1"/>
    <col min="29" max="29" width="7.83203125" customWidth="1"/>
    <col min="30" max="30" width="8" customWidth="1"/>
    <col min="31" max="31" width="11.5" bestFit="1" customWidth="1"/>
    <col min="32" max="32" width="12.5" bestFit="1" customWidth="1"/>
    <col min="33" max="33" width="4" bestFit="1" customWidth="1"/>
    <col min="34" max="36" width="5.83203125" bestFit="1" customWidth="1"/>
  </cols>
  <sheetData>
    <row r="2" spans="1:32" ht="16" thickBot="1"/>
    <row r="3" spans="1:32">
      <c r="A3" s="127" t="s">
        <v>18</v>
      </c>
      <c r="B3" s="128"/>
      <c r="C3" s="129"/>
      <c r="I3" s="109" t="s">
        <v>39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E3" s="43" t="s">
        <v>62</v>
      </c>
      <c r="AF3" s="43" t="s">
        <v>63</v>
      </c>
    </row>
    <row r="4" spans="1:32">
      <c r="A4" s="46" t="s">
        <v>11</v>
      </c>
      <c r="B4" s="44" t="s">
        <v>2</v>
      </c>
      <c r="C4" s="49" t="s">
        <v>9</v>
      </c>
      <c r="I4" s="18" t="s">
        <v>10</v>
      </c>
      <c r="J4" s="18" t="s">
        <v>24</v>
      </c>
      <c r="K4" s="130" t="s">
        <v>25</v>
      </c>
      <c r="L4" s="131"/>
      <c r="M4" s="39" t="s">
        <v>26</v>
      </c>
      <c r="N4" s="39" t="s">
        <v>27</v>
      </c>
      <c r="O4" s="130" t="s">
        <v>28</v>
      </c>
      <c r="P4" s="131"/>
      <c r="Q4" s="135" t="s">
        <v>29</v>
      </c>
      <c r="R4" s="136"/>
      <c r="S4" s="40" t="s">
        <v>26</v>
      </c>
      <c r="T4" s="40" t="s">
        <v>27</v>
      </c>
      <c r="U4" s="135" t="s">
        <v>30</v>
      </c>
      <c r="V4" s="136"/>
      <c r="W4" s="137" t="s">
        <v>31</v>
      </c>
      <c r="X4" s="138"/>
      <c r="Y4" s="24" t="s">
        <v>26</v>
      </c>
      <c r="Z4" s="24" t="s">
        <v>27</v>
      </c>
      <c r="AA4" s="137" t="s">
        <v>32</v>
      </c>
      <c r="AB4" s="138"/>
      <c r="AC4" s="25" t="s">
        <v>40</v>
      </c>
      <c r="AE4" s="118">
        <f>(S7/60)*2*J7</f>
        <v>1333.3333333333335</v>
      </c>
      <c r="AF4" s="118">
        <f>((N8+Z6+Z7+Z8)/60)*100</f>
        <v>4033.3333333333335</v>
      </c>
    </row>
    <row r="5" spans="1:32">
      <c r="A5" s="46" t="s">
        <v>12</v>
      </c>
      <c r="B5" s="44" t="s">
        <v>0</v>
      </c>
      <c r="C5" s="49" t="s">
        <v>7</v>
      </c>
      <c r="I5" s="36" t="s">
        <v>12</v>
      </c>
      <c r="J5" s="36">
        <v>100</v>
      </c>
      <c r="K5" s="38">
        <v>0</v>
      </c>
      <c r="L5" s="38">
        <f>K5+C21</f>
        <v>60</v>
      </c>
      <c r="M5" s="38" t="s">
        <v>20</v>
      </c>
      <c r="N5" s="38" t="s">
        <v>20</v>
      </c>
      <c r="O5" s="38">
        <f>L5</f>
        <v>60</v>
      </c>
      <c r="P5" s="38">
        <f>O5+(J5*$B$12)</f>
        <v>1060</v>
      </c>
      <c r="Q5" s="20">
        <v>0</v>
      </c>
      <c r="R5" s="20">
        <f>Q5+$C$21</f>
        <v>60</v>
      </c>
      <c r="S5" s="20" t="s">
        <v>20</v>
      </c>
      <c r="T5" s="20" t="s">
        <v>20</v>
      </c>
      <c r="U5" s="20">
        <f>P5</f>
        <v>1060</v>
      </c>
      <c r="V5" s="20">
        <f>U5+(J5*$E$12)</f>
        <v>2560</v>
      </c>
      <c r="W5" s="37">
        <v>0</v>
      </c>
      <c r="X5" s="37">
        <f>W5+$C$21</f>
        <v>60</v>
      </c>
      <c r="Y5" s="37" t="s">
        <v>20</v>
      </c>
      <c r="Z5" s="37" t="s">
        <v>20</v>
      </c>
      <c r="AA5" s="37">
        <f>V5</f>
        <v>2560</v>
      </c>
      <c r="AB5" s="37">
        <f>AA5+(J5*$G$12)</f>
        <v>2740</v>
      </c>
      <c r="AC5" s="58">
        <f>AB5/60</f>
        <v>45.666666666666664</v>
      </c>
      <c r="AE5" s="118"/>
      <c r="AF5" s="118"/>
    </row>
    <row r="6" spans="1:32" ht="16" thickBot="1">
      <c r="A6" s="59" t="s">
        <v>13</v>
      </c>
      <c r="B6" s="52" t="s">
        <v>2</v>
      </c>
      <c r="C6" s="51" t="s">
        <v>6</v>
      </c>
      <c r="I6" s="36" t="s">
        <v>13</v>
      </c>
      <c r="J6" s="36">
        <v>100</v>
      </c>
      <c r="K6" s="38">
        <v>0</v>
      </c>
      <c r="L6" s="38">
        <f>K6+$C$21</f>
        <v>60</v>
      </c>
      <c r="M6" s="38" t="s">
        <v>20</v>
      </c>
      <c r="N6" s="38" t="s">
        <v>20</v>
      </c>
      <c r="O6" s="38">
        <f>L6</f>
        <v>60</v>
      </c>
      <c r="P6" s="38">
        <f>O6+(J6*$C$13)</f>
        <v>1260</v>
      </c>
      <c r="Q6" s="20">
        <v>0</v>
      </c>
      <c r="R6" s="20">
        <f>Q6+$C$21</f>
        <v>60</v>
      </c>
      <c r="S6" s="20" t="s">
        <v>20</v>
      </c>
      <c r="T6" s="20" t="s">
        <v>20</v>
      </c>
      <c r="U6" s="20">
        <f>P6</f>
        <v>1260</v>
      </c>
      <c r="V6" s="20">
        <f>U6+(J6*$D$13)</f>
        <v>2860</v>
      </c>
      <c r="W6" s="37">
        <f>AB5</f>
        <v>2740</v>
      </c>
      <c r="X6" s="37">
        <f>W6+$C$21</f>
        <v>2800</v>
      </c>
      <c r="Y6" s="37" t="s">
        <v>20</v>
      </c>
      <c r="Z6" s="37">
        <f>AA6-AB5</f>
        <v>120</v>
      </c>
      <c r="AA6" s="37">
        <f>V6</f>
        <v>2860</v>
      </c>
      <c r="AB6" s="37">
        <f>AA6+(J6*$G$13)</f>
        <v>3020</v>
      </c>
      <c r="AC6" s="58">
        <f t="shared" ref="AC6:AC8" si="0">AB6/60</f>
        <v>50.333333333333336</v>
      </c>
      <c r="AE6" s="118"/>
      <c r="AF6" s="118"/>
    </row>
    <row r="7" spans="1:32" ht="16" thickBot="1">
      <c r="I7" s="44" t="s">
        <v>13</v>
      </c>
      <c r="J7" s="36">
        <v>100</v>
      </c>
      <c r="K7" s="38" t="s">
        <v>20</v>
      </c>
      <c r="L7" s="38" t="s">
        <v>20</v>
      </c>
      <c r="M7" s="38" t="s">
        <v>20</v>
      </c>
      <c r="N7" s="38" t="s">
        <v>20</v>
      </c>
      <c r="O7" s="38">
        <f>P6</f>
        <v>1260</v>
      </c>
      <c r="P7" s="38">
        <f>O7+(J7*$C$13)</f>
        <v>2460</v>
      </c>
      <c r="Q7" s="20" t="s">
        <v>20</v>
      </c>
      <c r="R7" s="20" t="s">
        <v>20</v>
      </c>
      <c r="S7" s="20">
        <f t="shared" ref="S7" si="1">U7-P7</f>
        <v>400</v>
      </c>
      <c r="T7" s="20">
        <f t="shared" ref="T7" si="2">U7-V6</f>
        <v>0</v>
      </c>
      <c r="U7" s="20">
        <f>V6</f>
        <v>2860</v>
      </c>
      <c r="V7" s="20">
        <f>U7+(J7*$D$13)</f>
        <v>4460</v>
      </c>
      <c r="W7" s="37" t="s">
        <v>20</v>
      </c>
      <c r="X7" s="37" t="s">
        <v>20</v>
      </c>
      <c r="Y7" s="37" t="s">
        <v>20</v>
      </c>
      <c r="Z7" s="37">
        <f>AA7-AB6</f>
        <v>1440</v>
      </c>
      <c r="AA7" s="37">
        <f>V7</f>
        <v>4460</v>
      </c>
      <c r="AB7" s="37">
        <f>AA7+(J7*$G$13)</f>
        <v>4620</v>
      </c>
      <c r="AC7" s="58">
        <f t="shared" si="0"/>
        <v>77</v>
      </c>
      <c r="AE7" s="118"/>
      <c r="AF7" s="118"/>
    </row>
    <row r="8" spans="1:32" ht="16" thickBot="1">
      <c r="A8" s="132" t="s">
        <v>21</v>
      </c>
      <c r="B8" s="133"/>
      <c r="C8" s="133"/>
      <c r="D8" s="133"/>
      <c r="E8" s="133"/>
      <c r="F8" s="133"/>
      <c r="G8" s="134"/>
      <c r="I8" s="36" t="s">
        <v>11</v>
      </c>
      <c r="J8" s="36">
        <v>100</v>
      </c>
      <c r="K8" s="38">
        <f>P7</f>
        <v>2460</v>
      </c>
      <c r="L8" s="38">
        <f>K8+$C$21</f>
        <v>2520</v>
      </c>
      <c r="M8" s="38" t="s">
        <v>20</v>
      </c>
      <c r="N8" s="38">
        <f>O8-P7</f>
        <v>60</v>
      </c>
      <c r="O8" s="38">
        <f>L8</f>
        <v>2520</v>
      </c>
      <c r="P8" s="38">
        <f>O8+(J8*$C$11)</f>
        <v>3820</v>
      </c>
      <c r="Q8" s="20">
        <v>0</v>
      </c>
      <c r="R8" s="20">
        <f>Q8+$C$21</f>
        <v>60</v>
      </c>
      <c r="S8" s="20" t="s">
        <v>20</v>
      </c>
      <c r="T8" s="20" t="s">
        <v>20</v>
      </c>
      <c r="U8" s="20">
        <f>P8</f>
        <v>3820</v>
      </c>
      <c r="V8" s="20">
        <f>U8+(J8*$F$11)</f>
        <v>5420</v>
      </c>
      <c r="W8" s="37">
        <f>AB7</f>
        <v>4620</v>
      </c>
      <c r="X8" s="37">
        <f>W8+$C$21</f>
        <v>4680</v>
      </c>
      <c r="Y8" s="37" t="s">
        <v>20</v>
      </c>
      <c r="Z8" s="37">
        <f>AA8-AB7</f>
        <v>800</v>
      </c>
      <c r="AA8" s="37">
        <f>V8</f>
        <v>5420</v>
      </c>
      <c r="AB8" s="37">
        <f>AA8+(J8*$G$11)</f>
        <v>5590</v>
      </c>
      <c r="AC8" s="58">
        <f t="shared" si="0"/>
        <v>93.166666666666671</v>
      </c>
      <c r="AE8" s="118"/>
      <c r="AF8" s="118"/>
    </row>
    <row r="9" spans="1:32">
      <c r="A9" s="53"/>
      <c r="B9" s="127" t="s">
        <v>58</v>
      </c>
      <c r="C9" s="129"/>
      <c r="D9" s="127" t="s">
        <v>59</v>
      </c>
      <c r="E9" s="128"/>
      <c r="F9" s="129"/>
      <c r="G9" s="53" t="s">
        <v>60</v>
      </c>
      <c r="AE9" s="44" t="s">
        <v>64</v>
      </c>
      <c r="AF9" s="64">
        <f>AF4+AE4</f>
        <v>5366.666666666667</v>
      </c>
    </row>
    <row r="10" spans="1:32">
      <c r="A10" s="54" t="s">
        <v>23</v>
      </c>
      <c r="B10" s="46" t="s">
        <v>0</v>
      </c>
      <c r="C10" s="47" t="s">
        <v>2</v>
      </c>
      <c r="D10" s="46" t="s">
        <v>6</v>
      </c>
      <c r="E10" s="35" t="s">
        <v>7</v>
      </c>
      <c r="F10" s="47" t="s">
        <v>9</v>
      </c>
      <c r="G10" s="54" t="s">
        <v>19</v>
      </c>
    </row>
    <row r="11" spans="1:32">
      <c r="A11" s="54" t="s">
        <v>11</v>
      </c>
      <c r="B11" s="48" t="s">
        <v>20</v>
      </c>
      <c r="C11" s="49">
        <f>'Pregunta 1 húngaro'!D31</f>
        <v>13</v>
      </c>
      <c r="D11" s="48" t="s">
        <v>20</v>
      </c>
      <c r="E11" s="36" t="s">
        <v>20</v>
      </c>
      <c r="F11" s="49">
        <f>'Pregunta 1 húngaro'!G31</f>
        <v>16</v>
      </c>
      <c r="G11" s="55">
        <f>'Pregunta 1 húngaro'!H31</f>
        <v>1.7</v>
      </c>
      <c r="I11" s="117" t="s">
        <v>39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E11" s="43" t="s">
        <v>62</v>
      </c>
      <c r="AF11" s="43" t="s">
        <v>63</v>
      </c>
    </row>
    <row r="12" spans="1:32">
      <c r="A12" s="54" t="s">
        <v>12</v>
      </c>
      <c r="B12" s="48">
        <f>'Pregunta 1 húngaro'!C32</f>
        <v>10</v>
      </c>
      <c r="C12" s="49" t="s">
        <v>20</v>
      </c>
      <c r="D12" s="48" t="s">
        <v>20</v>
      </c>
      <c r="E12" s="36">
        <f>'Pregunta 1 húngaro'!F32</f>
        <v>15</v>
      </c>
      <c r="F12" s="49" t="s">
        <v>20</v>
      </c>
      <c r="G12" s="55">
        <f>'Pregunta 1 húngaro'!H32</f>
        <v>1.8</v>
      </c>
      <c r="I12" s="18" t="s">
        <v>10</v>
      </c>
      <c r="J12" s="18" t="s">
        <v>24</v>
      </c>
      <c r="K12" s="139" t="s">
        <v>25</v>
      </c>
      <c r="L12" s="139"/>
      <c r="M12" s="39" t="s">
        <v>26</v>
      </c>
      <c r="N12" s="39" t="s">
        <v>27</v>
      </c>
      <c r="O12" s="139" t="s">
        <v>28</v>
      </c>
      <c r="P12" s="139"/>
      <c r="Q12" s="140" t="s">
        <v>29</v>
      </c>
      <c r="R12" s="140"/>
      <c r="S12" s="40" t="s">
        <v>26</v>
      </c>
      <c r="T12" s="40" t="s">
        <v>27</v>
      </c>
      <c r="U12" s="140" t="s">
        <v>30</v>
      </c>
      <c r="V12" s="140"/>
      <c r="W12" s="137" t="s">
        <v>31</v>
      </c>
      <c r="X12" s="138"/>
      <c r="Y12" s="24" t="s">
        <v>26</v>
      </c>
      <c r="Z12" s="24" t="s">
        <v>27</v>
      </c>
      <c r="AA12" s="137" t="s">
        <v>32</v>
      </c>
      <c r="AB12" s="138"/>
      <c r="AC12" s="25" t="s">
        <v>40</v>
      </c>
      <c r="AE12" s="118">
        <f>(S16/60)*2*J16</f>
        <v>1333.3333333333335</v>
      </c>
      <c r="AF12" s="118">
        <f>((N15+Z14+Z15+Z16)/60)*100</f>
        <v>4683.3333333333339</v>
      </c>
    </row>
    <row r="13" spans="1:32" ht="16" thickBot="1">
      <c r="A13" s="57" t="s">
        <v>13</v>
      </c>
      <c r="B13" s="50" t="s">
        <v>20</v>
      </c>
      <c r="C13" s="51">
        <f>'Pregunta 1 húngaro'!D33</f>
        <v>12</v>
      </c>
      <c r="D13" s="50">
        <f>'Pregunta 1 húngaro'!E33</f>
        <v>16</v>
      </c>
      <c r="E13" s="52" t="s">
        <v>20</v>
      </c>
      <c r="F13" s="51" t="s">
        <v>20</v>
      </c>
      <c r="G13" s="56">
        <f>'Pregunta 1 húngaro'!H11</f>
        <v>1.6</v>
      </c>
      <c r="I13" s="36" t="s">
        <v>12</v>
      </c>
      <c r="J13" s="36">
        <v>100</v>
      </c>
      <c r="K13" s="38">
        <v>0</v>
      </c>
      <c r="L13" s="38">
        <f>K13+C21</f>
        <v>60</v>
      </c>
      <c r="M13" s="38" t="s">
        <v>20</v>
      </c>
      <c r="N13" s="38" t="s">
        <v>20</v>
      </c>
      <c r="O13" s="38">
        <f>L13</f>
        <v>60</v>
      </c>
      <c r="P13" s="38">
        <f>O13+(J13*$B$12)</f>
        <v>1060</v>
      </c>
      <c r="Q13" s="20">
        <v>0</v>
      </c>
      <c r="R13" s="20">
        <f>Q13+$C$21</f>
        <v>60</v>
      </c>
      <c r="S13" s="20" t="s">
        <v>20</v>
      </c>
      <c r="T13" s="20" t="s">
        <v>20</v>
      </c>
      <c r="U13" s="20">
        <f>P13</f>
        <v>1060</v>
      </c>
      <c r="V13" s="20">
        <f>U13+(J13*$E$12)</f>
        <v>2560</v>
      </c>
      <c r="W13" s="37">
        <v>0</v>
      </c>
      <c r="X13" s="37">
        <f>W13+$C$21</f>
        <v>60</v>
      </c>
      <c r="Y13" s="37" t="s">
        <v>20</v>
      </c>
      <c r="Z13" s="37" t="s">
        <v>20</v>
      </c>
      <c r="AA13" s="37">
        <f>V13</f>
        <v>2560</v>
      </c>
      <c r="AB13" s="37">
        <f>AA13+(J13*$G$12)</f>
        <v>2740</v>
      </c>
      <c r="AC13" s="58">
        <f>AB13/60</f>
        <v>45.666666666666664</v>
      </c>
      <c r="AE13" s="118"/>
      <c r="AF13" s="118"/>
    </row>
    <row r="14" spans="1:32" ht="16" thickBot="1">
      <c r="I14" s="36" t="s">
        <v>11</v>
      </c>
      <c r="J14" s="36">
        <v>100</v>
      </c>
      <c r="K14" s="38">
        <v>0</v>
      </c>
      <c r="L14" s="38">
        <f>K14+$C$21</f>
        <v>60</v>
      </c>
      <c r="M14" s="38" t="s">
        <v>20</v>
      </c>
      <c r="N14" s="38" t="s">
        <v>20</v>
      </c>
      <c r="O14" s="38">
        <f>L14</f>
        <v>60</v>
      </c>
      <c r="P14" s="38">
        <f>O14+(J14*$C$11)</f>
        <v>1360</v>
      </c>
      <c r="Q14" s="20">
        <v>0</v>
      </c>
      <c r="R14" s="20">
        <f>Q14+$C$21</f>
        <v>60</v>
      </c>
      <c r="S14" s="20" t="s">
        <v>20</v>
      </c>
      <c r="T14" s="20" t="s">
        <v>20</v>
      </c>
      <c r="U14" s="20">
        <f>P14</f>
        <v>1360</v>
      </c>
      <c r="V14" s="20">
        <f>U14+(J14*$F$11)</f>
        <v>2960</v>
      </c>
      <c r="W14" s="37">
        <f>AB13</f>
        <v>2740</v>
      </c>
      <c r="X14" s="37">
        <f>W14+$C$21</f>
        <v>2800</v>
      </c>
      <c r="Y14" s="37" t="s">
        <v>20</v>
      </c>
      <c r="Z14" s="37">
        <f>AA14-AB13</f>
        <v>220</v>
      </c>
      <c r="AA14" s="37">
        <f>V14</f>
        <v>2960</v>
      </c>
      <c r="AB14" s="37">
        <f>AA14+(J14*$G$11)</f>
        <v>3130</v>
      </c>
      <c r="AC14" s="58">
        <f t="shared" ref="AC14:AC16" si="3">AB14/60</f>
        <v>52.166666666666664</v>
      </c>
      <c r="AE14" s="118"/>
      <c r="AF14" s="118"/>
    </row>
    <row r="15" spans="1:32">
      <c r="A15" s="61"/>
      <c r="B15" s="124" t="s">
        <v>35</v>
      </c>
      <c r="C15" s="124"/>
      <c r="D15" s="125"/>
      <c r="I15" s="36" t="s">
        <v>13</v>
      </c>
      <c r="J15" s="36">
        <v>100</v>
      </c>
      <c r="K15" s="38">
        <f>P14</f>
        <v>1360</v>
      </c>
      <c r="L15" s="38">
        <f>K15+$C$21</f>
        <v>1420</v>
      </c>
      <c r="M15" s="38" t="s">
        <v>20</v>
      </c>
      <c r="N15" s="38">
        <f>O15-P14</f>
        <v>60</v>
      </c>
      <c r="O15" s="38">
        <f>L15</f>
        <v>1420</v>
      </c>
      <c r="P15" s="38">
        <f>O15+(J15*$C$13)</f>
        <v>2620</v>
      </c>
      <c r="Q15" s="20">
        <v>0</v>
      </c>
      <c r="R15" s="20">
        <f>Q15+$C$21</f>
        <v>60</v>
      </c>
      <c r="S15" s="20" t="s">
        <v>20</v>
      </c>
      <c r="T15" s="20" t="s">
        <v>20</v>
      </c>
      <c r="U15" s="20">
        <f>P15</f>
        <v>2620</v>
      </c>
      <c r="V15" s="20">
        <f>U15+(J15*$D$13)</f>
        <v>4220</v>
      </c>
      <c r="W15" s="37">
        <f>AB14</f>
        <v>3130</v>
      </c>
      <c r="X15" s="37">
        <f>W15+$C$21</f>
        <v>3190</v>
      </c>
      <c r="Y15" s="37" t="s">
        <v>20</v>
      </c>
      <c r="Z15" s="37">
        <f>AA15-AB14</f>
        <v>1090</v>
      </c>
      <c r="AA15" s="37">
        <f>V15</f>
        <v>4220</v>
      </c>
      <c r="AB15" s="37">
        <f>AA15+(J15*$G$13)</f>
        <v>4380</v>
      </c>
      <c r="AC15" s="58">
        <f t="shared" si="3"/>
        <v>73</v>
      </c>
      <c r="AE15" s="118"/>
      <c r="AF15" s="118"/>
    </row>
    <row r="16" spans="1:32">
      <c r="A16" s="62" t="s">
        <v>34</v>
      </c>
      <c r="B16" s="43" t="s">
        <v>11</v>
      </c>
      <c r="C16" s="60" t="s">
        <v>12</v>
      </c>
      <c r="D16" s="47" t="s">
        <v>13</v>
      </c>
      <c r="I16" s="44" t="s">
        <v>13</v>
      </c>
      <c r="J16" s="36">
        <v>100</v>
      </c>
      <c r="K16" s="38" t="s">
        <v>20</v>
      </c>
      <c r="L16" s="38" t="s">
        <v>20</v>
      </c>
      <c r="M16" s="38" t="s">
        <v>20</v>
      </c>
      <c r="N16" s="38" t="s">
        <v>20</v>
      </c>
      <c r="O16" s="38">
        <f>P15</f>
        <v>2620</v>
      </c>
      <c r="P16" s="38">
        <f>O16+(J16*$C$13)</f>
        <v>3820</v>
      </c>
      <c r="Q16" s="20" t="s">
        <v>20</v>
      </c>
      <c r="R16" s="20" t="s">
        <v>20</v>
      </c>
      <c r="S16" s="20">
        <f t="shared" ref="S16" si="4">U16-P16</f>
        <v>400</v>
      </c>
      <c r="T16" s="20" t="s">
        <v>20</v>
      </c>
      <c r="U16" s="20">
        <f>V15</f>
        <v>4220</v>
      </c>
      <c r="V16" s="20">
        <f>U16+(J16*$D$13)</f>
        <v>5820</v>
      </c>
      <c r="W16" s="37">
        <f>AB15</f>
        <v>4380</v>
      </c>
      <c r="X16" s="37">
        <f>W16+$C$21</f>
        <v>4440</v>
      </c>
      <c r="Y16" s="37" t="s">
        <v>20</v>
      </c>
      <c r="Z16" s="37">
        <f>AA16-AB15</f>
        <v>1440</v>
      </c>
      <c r="AA16" s="37">
        <f>V16</f>
        <v>5820</v>
      </c>
      <c r="AB16" s="37">
        <f>AA16+(J16*$G$13)</f>
        <v>5980</v>
      </c>
      <c r="AC16" s="58">
        <f t="shared" si="3"/>
        <v>99.666666666666671</v>
      </c>
      <c r="AE16" s="118"/>
      <c r="AF16" s="118"/>
    </row>
    <row r="17" spans="1:32">
      <c r="A17" s="46">
        <v>101</v>
      </c>
      <c r="B17" s="44">
        <v>50</v>
      </c>
      <c r="C17" s="44">
        <v>25</v>
      </c>
      <c r="D17" s="49">
        <v>75</v>
      </c>
      <c r="E17" s="45"/>
      <c r="AE17" s="44" t="s">
        <v>64</v>
      </c>
      <c r="AF17" s="64">
        <f>AF12+AE12</f>
        <v>6016.6666666666679</v>
      </c>
    </row>
    <row r="18" spans="1:32">
      <c r="A18" s="46">
        <v>102</v>
      </c>
      <c r="B18" s="44">
        <v>25</v>
      </c>
      <c r="C18" s="44">
        <v>25</v>
      </c>
      <c r="D18" s="49">
        <v>25</v>
      </c>
      <c r="E18" s="45"/>
    </row>
    <row r="19" spans="1:32" ht="15" customHeight="1">
      <c r="A19" s="46">
        <v>103</v>
      </c>
      <c r="B19" s="44">
        <v>25</v>
      </c>
      <c r="C19" s="44">
        <v>50</v>
      </c>
      <c r="D19" s="49">
        <v>100</v>
      </c>
      <c r="E19" s="45"/>
      <c r="I19" s="117" t="s">
        <v>45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43" t="s">
        <v>62</v>
      </c>
      <c r="AF19" s="43" t="s">
        <v>63</v>
      </c>
    </row>
    <row r="20" spans="1:32" ht="15" customHeight="1" thickBot="1">
      <c r="A20" s="59" t="s">
        <v>37</v>
      </c>
      <c r="B20" s="52">
        <f>SUM(B17:B19)</f>
        <v>100</v>
      </c>
      <c r="C20" s="52">
        <f>SUM(C17:C19)</f>
        <v>100</v>
      </c>
      <c r="D20" s="51">
        <f>SUM(D17:D19)</f>
        <v>200</v>
      </c>
      <c r="I20" s="36" t="s">
        <v>10</v>
      </c>
      <c r="J20" s="36" t="s">
        <v>24</v>
      </c>
      <c r="K20" s="142" t="s">
        <v>25</v>
      </c>
      <c r="L20" s="142"/>
      <c r="M20" s="38" t="s">
        <v>26</v>
      </c>
      <c r="N20" s="38" t="s">
        <v>27</v>
      </c>
      <c r="O20" s="142" t="s">
        <v>28</v>
      </c>
      <c r="P20" s="142"/>
      <c r="Q20" s="20" t="s">
        <v>33</v>
      </c>
      <c r="R20" s="135" t="s">
        <v>29</v>
      </c>
      <c r="S20" s="136"/>
      <c r="T20" s="20" t="s">
        <v>26</v>
      </c>
      <c r="U20" s="20" t="s">
        <v>27</v>
      </c>
      <c r="V20" s="135" t="s">
        <v>30</v>
      </c>
      <c r="W20" s="136"/>
      <c r="X20" s="141" t="s">
        <v>31</v>
      </c>
      <c r="Y20" s="141"/>
      <c r="Z20" s="37" t="s">
        <v>26</v>
      </c>
      <c r="AA20" s="37" t="s">
        <v>27</v>
      </c>
      <c r="AB20" s="141" t="s">
        <v>32</v>
      </c>
      <c r="AC20" s="141"/>
      <c r="AD20" s="25" t="s">
        <v>40</v>
      </c>
      <c r="AE20" s="118">
        <f>(T23/60)*2*J23</f>
        <v>533.33333333333326</v>
      </c>
      <c r="AF20" s="118">
        <f>((N23+AA22+AA23+AA24)/60)*100</f>
        <v>4733.3333333333339</v>
      </c>
    </row>
    <row r="21" spans="1:32" ht="15" customHeight="1">
      <c r="A21" s="126" t="s">
        <v>36</v>
      </c>
      <c r="B21" s="126"/>
      <c r="C21" s="45">
        <v>60</v>
      </c>
      <c r="I21" s="36" t="s">
        <v>12</v>
      </c>
      <c r="J21" s="36">
        <v>100</v>
      </c>
      <c r="K21" s="38">
        <v>0</v>
      </c>
      <c r="L21" s="38">
        <f>K21+$C$21</f>
        <v>60</v>
      </c>
      <c r="M21" s="38" t="s">
        <v>20</v>
      </c>
      <c r="N21" s="38" t="s">
        <v>20</v>
      </c>
      <c r="O21" s="38">
        <f>L21</f>
        <v>60</v>
      </c>
      <c r="P21" s="38">
        <f>O21+(J21*$B$12)</f>
        <v>1060</v>
      </c>
      <c r="Q21" s="20">
        <f>W21-V21</f>
        <v>1500</v>
      </c>
      <c r="R21" s="20">
        <f>P21-60</f>
        <v>1000</v>
      </c>
      <c r="S21" s="20">
        <f>R21+$C$21</f>
        <v>1060</v>
      </c>
      <c r="T21" s="20" t="s">
        <v>20</v>
      </c>
      <c r="U21" s="20" t="s">
        <v>20</v>
      </c>
      <c r="V21" s="20">
        <f>S21</f>
        <v>1060</v>
      </c>
      <c r="W21" s="20">
        <f>V21+(J21*$E$12)</f>
        <v>2560</v>
      </c>
      <c r="X21" s="37">
        <f>W21-60</f>
        <v>2500</v>
      </c>
      <c r="Y21" s="37">
        <f>X21+$C$21</f>
        <v>2560</v>
      </c>
      <c r="Z21" s="37" t="s">
        <v>20</v>
      </c>
      <c r="AA21" s="37" t="s">
        <v>20</v>
      </c>
      <c r="AB21" s="37">
        <f>Y21</f>
        <v>2560</v>
      </c>
      <c r="AC21" s="37">
        <f>AB21+(J21*$G$12)</f>
        <v>2740</v>
      </c>
      <c r="AD21" s="58">
        <f>AC21/60</f>
        <v>45.666666666666664</v>
      </c>
      <c r="AE21" s="118"/>
      <c r="AF21" s="118"/>
    </row>
    <row r="22" spans="1:32" ht="15" customHeight="1">
      <c r="A22" s="126" t="s">
        <v>42</v>
      </c>
      <c r="B22" s="126"/>
      <c r="C22" s="63">
        <v>0.1</v>
      </c>
      <c r="I22" s="36" t="s">
        <v>13</v>
      </c>
      <c r="J22" s="36">
        <v>100</v>
      </c>
      <c r="K22" s="38">
        <v>0</v>
      </c>
      <c r="L22" s="38">
        <f>K22+$C$21</f>
        <v>60</v>
      </c>
      <c r="M22" s="38" t="s">
        <v>20</v>
      </c>
      <c r="N22" s="38" t="s">
        <v>20</v>
      </c>
      <c r="O22" s="38">
        <f>L22</f>
        <v>60</v>
      </c>
      <c r="P22" s="38">
        <f>O22+(J22*$C$13)</f>
        <v>1260</v>
      </c>
      <c r="Q22" s="20">
        <f>(W22-V22)</f>
        <v>1600</v>
      </c>
      <c r="R22" s="20">
        <f>P22-60</f>
        <v>1200</v>
      </c>
      <c r="S22" s="20">
        <f>R22+$C$21</f>
        <v>1260</v>
      </c>
      <c r="T22" s="20" t="s">
        <v>20</v>
      </c>
      <c r="U22" s="20" t="s">
        <v>20</v>
      </c>
      <c r="V22" s="20">
        <f>S22</f>
        <v>1260</v>
      </c>
      <c r="W22" s="20">
        <f>V22+(J22*$D$13)</f>
        <v>2860</v>
      </c>
      <c r="X22" s="37">
        <f>W22-60</f>
        <v>2800</v>
      </c>
      <c r="Y22" s="37">
        <f>X22+$C$21</f>
        <v>2860</v>
      </c>
      <c r="Z22" s="37" t="s">
        <v>20</v>
      </c>
      <c r="AA22" s="37">
        <f>AB22-AC21</f>
        <v>120</v>
      </c>
      <c r="AB22" s="37">
        <f>Y22</f>
        <v>2860</v>
      </c>
      <c r="AC22" s="37">
        <f>AB22+(J22*$G$13)</f>
        <v>3020</v>
      </c>
      <c r="AD22" s="58">
        <f>AC22/60</f>
        <v>50.333333333333336</v>
      </c>
      <c r="AE22" s="118"/>
      <c r="AF22" s="118"/>
    </row>
    <row r="23" spans="1:32" ht="15" customHeight="1">
      <c r="I23" s="44" t="s">
        <v>13</v>
      </c>
      <c r="J23" s="36">
        <v>100</v>
      </c>
      <c r="K23" s="38" t="s">
        <v>20</v>
      </c>
      <c r="L23" s="38" t="s">
        <v>20</v>
      </c>
      <c r="M23" s="38" t="s">
        <v>20</v>
      </c>
      <c r="N23" s="38">
        <f t="shared" ref="N23" si="5">O23-P22</f>
        <v>240</v>
      </c>
      <c r="O23" s="38">
        <f>M27</f>
        <v>1500</v>
      </c>
      <c r="P23" s="38">
        <f>O23+(J23*$C$13)</f>
        <v>2700</v>
      </c>
      <c r="Q23" s="20">
        <f>(W22-P23)+(W23-V23)</f>
        <v>1760</v>
      </c>
      <c r="R23" s="20" t="s">
        <v>20</v>
      </c>
      <c r="S23" s="20" t="s">
        <v>20</v>
      </c>
      <c r="T23" s="20">
        <f t="shared" ref="T23" si="6">V23-P23</f>
        <v>160</v>
      </c>
      <c r="U23" s="20" t="s">
        <v>20</v>
      </c>
      <c r="V23" s="20">
        <f>W22</f>
        <v>2860</v>
      </c>
      <c r="W23" s="20">
        <f>V23+(J23*$D$13)</f>
        <v>4460</v>
      </c>
      <c r="X23" s="37" t="s">
        <v>20</v>
      </c>
      <c r="Y23" s="37" t="s">
        <v>20</v>
      </c>
      <c r="Z23" s="37" t="s">
        <v>20</v>
      </c>
      <c r="AA23" s="37">
        <f>AB23-AC22</f>
        <v>1440</v>
      </c>
      <c r="AB23" s="37">
        <f>W23</f>
        <v>4460</v>
      </c>
      <c r="AC23" s="37">
        <f>AB23+(J23*$G$13)</f>
        <v>4620</v>
      </c>
      <c r="AD23" s="58">
        <f>AC23/60</f>
        <v>77</v>
      </c>
      <c r="AE23" s="118"/>
      <c r="AF23" s="118"/>
    </row>
    <row r="24" spans="1:32">
      <c r="A24" s="65"/>
      <c r="B24" s="107" t="s">
        <v>65</v>
      </c>
      <c r="C24" s="107"/>
      <c r="D24" s="108"/>
      <c r="E24" s="7"/>
      <c r="I24" s="36" t="s">
        <v>11</v>
      </c>
      <c r="J24" s="36">
        <v>100</v>
      </c>
      <c r="K24" s="38">
        <f>P23</f>
        <v>2700</v>
      </c>
      <c r="L24" s="38">
        <f>K24+$C$21</f>
        <v>2760</v>
      </c>
      <c r="M24" s="38" t="s">
        <v>20</v>
      </c>
      <c r="N24" s="38" t="s">
        <v>20</v>
      </c>
      <c r="O24" s="38">
        <f>L24</f>
        <v>2760</v>
      </c>
      <c r="P24" s="38">
        <f>O24+(J24*$C$11)</f>
        <v>4060</v>
      </c>
      <c r="Q24" s="20">
        <f>W24-V24</f>
        <v>1600</v>
      </c>
      <c r="R24" s="20">
        <f>P24-60</f>
        <v>4000</v>
      </c>
      <c r="S24" s="20">
        <f>R24+$C$21</f>
        <v>4060</v>
      </c>
      <c r="T24" s="20" t="s">
        <v>20</v>
      </c>
      <c r="U24" s="20" t="s">
        <v>20</v>
      </c>
      <c r="V24" s="20">
        <f>S24</f>
        <v>4060</v>
      </c>
      <c r="W24" s="20">
        <f>V24+(J24*$F$11)</f>
        <v>5660</v>
      </c>
      <c r="X24" s="37">
        <f>W24-60</f>
        <v>5600</v>
      </c>
      <c r="Y24" s="37">
        <f>X24+$C$21</f>
        <v>5660</v>
      </c>
      <c r="Z24" s="37" t="s">
        <v>20</v>
      </c>
      <c r="AA24" s="37">
        <f>AB24-AC23</f>
        <v>1040</v>
      </c>
      <c r="AB24" s="37">
        <f>Y24</f>
        <v>5660</v>
      </c>
      <c r="AC24" s="37">
        <f>AB24+(J24*$G$11)</f>
        <v>5830</v>
      </c>
      <c r="AD24" s="58">
        <f>AC24/60</f>
        <v>97.166666666666671</v>
      </c>
      <c r="AE24" s="118"/>
      <c r="AF24" s="118"/>
    </row>
    <row r="25" spans="1:32">
      <c r="A25" s="3"/>
      <c r="B25" s="41" t="s">
        <v>6</v>
      </c>
      <c r="C25" s="41" t="s">
        <v>7</v>
      </c>
      <c r="D25" s="41" t="s">
        <v>9</v>
      </c>
      <c r="AE25" s="44" t="s">
        <v>64</v>
      </c>
      <c r="AF25" s="64">
        <f>AF20+AE20</f>
        <v>5266.666666666667</v>
      </c>
    </row>
    <row r="26" spans="1:32" ht="18" customHeight="1">
      <c r="A26" s="42" t="s">
        <v>10</v>
      </c>
      <c r="B26" s="119" t="s">
        <v>38</v>
      </c>
      <c r="C26" s="120"/>
      <c r="D26" s="121"/>
      <c r="E26" s="122" t="s">
        <v>66</v>
      </c>
      <c r="F26" s="123"/>
    </row>
    <row r="27" spans="1:32">
      <c r="A27" s="43" t="s">
        <v>11</v>
      </c>
      <c r="B27" s="3"/>
      <c r="C27" s="10"/>
      <c r="D27" s="10">
        <f>'Pregunta 1 húngaro'!K9/'Pregunta 1 correcta'!F11</f>
        <v>12.5</v>
      </c>
      <c r="E27" s="17">
        <v>2</v>
      </c>
      <c r="F27" s="17">
        <v>3</v>
      </c>
      <c r="I27" t="s">
        <v>61</v>
      </c>
      <c r="J27">
        <f>J23*$C$13</f>
        <v>1200</v>
      </c>
      <c r="K27">
        <f>(J23*$D$13)*$C$22</f>
        <v>160</v>
      </c>
      <c r="L27">
        <f>J27+K27</f>
        <v>1360</v>
      </c>
      <c r="M27">
        <f>W22-L27</f>
        <v>1500</v>
      </c>
    </row>
    <row r="28" spans="1:32">
      <c r="A28" s="43" t="s">
        <v>12</v>
      </c>
      <c r="B28" s="10"/>
      <c r="C28" s="10">
        <f>'Pregunta 1 húngaro'!K10/'Pregunta 1 correcta'!E12</f>
        <v>13.333333333333334</v>
      </c>
      <c r="D28" s="10"/>
      <c r="E28" s="17">
        <v>1</v>
      </c>
      <c r="F28" s="17">
        <v>1</v>
      </c>
    </row>
    <row r="29" spans="1:32">
      <c r="A29" s="43" t="s">
        <v>13</v>
      </c>
      <c r="B29" s="10">
        <f>'Pregunta 1 húngaro'!K11/'Pregunta 1 correcta'!D13</f>
        <v>12.5</v>
      </c>
      <c r="C29" s="10"/>
      <c r="D29" s="10"/>
      <c r="E29" s="17">
        <v>3</v>
      </c>
      <c r="F29" s="17">
        <v>2</v>
      </c>
    </row>
    <row r="30" spans="1:32">
      <c r="I30" s="117" t="s">
        <v>45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43" t="s">
        <v>62</v>
      </c>
      <c r="AF30" s="43" t="s">
        <v>63</v>
      </c>
    </row>
    <row r="31" spans="1:32">
      <c r="I31" s="36" t="s">
        <v>10</v>
      </c>
      <c r="J31" s="36" t="s">
        <v>24</v>
      </c>
      <c r="K31" s="142" t="s">
        <v>25</v>
      </c>
      <c r="L31" s="142"/>
      <c r="M31" s="38" t="s">
        <v>26</v>
      </c>
      <c r="N31" s="38" t="s">
        <v>27</v>
      </c>
      <c r="O31" s="142" t="s">
        <v>28</v>
      </c>
      <c r="P31" s="142"/>
      <c r="Q31" s="20" t="s">
        <v>33</v>
      </c>
      <c r="R31" s="135" t="s">
        <v>29</v>
      </c>
      <c r="S31" s="136"/>
      <c r="T31" s="20" t="s">
        <v>26</v>
      </c>
      <c r="U31" s="20" t="s">
        <v>27</v>
      </c>
      <c r="V31" s="135" t="s">
        <v>30</v>
      </c>
      <c r="W31" s="136"/>
      <c r="X31" s="141" t="s">
        <v>31</v>
      </c>
      <c r="Y31" s="141"/>
      <c r="Z31" s="37" t="s">
        <v>26</v>
      </c>
      <c r="AA31" s="37" t="s">
        <v>27</v>
      </c>
      <c r="AB31" s="141" t="s">
        <v>32</v>
      </c>
      <c r="AC31" s="141"/>
      <c r="AD31" s="25" t="s">
        <v>40</v>
      </c>
      <c r="AE31" s="118">
        <f>(T35/60)*2*J35</f>
        <v>533.33333333333326</v>
      </c>
      <c r="AF31" s="118">
        <f>((N34+N35+AA33+AA34+AA35)/60)*100</f>
        <v>5083.3333333333339</v>
      </c>
    </row>
    <row r="32" spans="1:32">
      <c r="I32" s="36" t="s">
        <v>12</v>
      </c>
      <c r="J32" s="36">
        <v>100</v>
      </c>
      <c r="K32" s="38">
        <v>0</v>
      </c>
      <c r="L32" s="38">
        <f>K32+$C$21</f>
        <v>60</v>
      </c>
      <c r="M32" s="38" t="s">
        <v>20</v>
      </c>
      <c r="N32" s="38" t="s">
        <v>20</v>
      </c>
      <c r="O32" s="38">
        <f>L32</f>
        <v>60</v>
      </c>
      <c r="P32" s="38">
        <f>O32+(J32*$B$12)</f>
        <v>1060</v>
      </c>
      <c r="Q32" s="20">
        <f>W32-V32</f>
        <v>1500</v>
      </c>
      <c r="R32" s="20">
        <f>P32-60</f>
        <v>1000</v>
      </c>
      <c r="S32" s="20">
        <f>R32+$C$21</f>
        <v>1060</v>
      </c>
      <c r="T32" s="20" t="s">
        <v>20</v>
      </c>
      <c r="U32" s="20" t="s">
        <v>20</v>
      </c>
      <c r="V32" s="20">
        <f>S32</f>
        <v>1060</v>
      </c>
      <c r="W32" s="20">
        <f>V32+(J32*$E$12)</f>
        <v>2560</v>
      </c>
      <c r="X32" s="37">
        <f>W32-60</f>
        <v>2500</v>
      </c>
      <c r="Y32" s="37">
        <f>X32+$C$21</f>
        <v>2560</v>
      </c>
      <c r="Z32" s="37" t="s">
        <v>20</v>
      </c>
      <c r="AA32" s="37" t="s">
        <v>20</v>
      </c>
      <c r="AB32" s="37">
        <f>Y32</f>
        <v>2560</v>
      </c>
      <c r="AC32" s="37">
        <f>AB32+(J32*$G$12)</f>
        <v>2740</v>
      </c>
      <c r="AD32" s="58">
        <f>AC32/60</f>
        <v>45.666666666666664</v>
      </c>
      <c r="AE32" s="118"/>
      <c r="AF32" s="118"/>
    </row>
    <row r="33" spans="7:32">
      <c r="I33" s="36" t="s">
        <v>11</v>
      </c>
      <c r="J33" s="36">
        <v>100</v>
      </c>
      <c r="K33" s="38">
        <v>0</v>
      </c>
      <c r="L33" s="38">
        <f>K33+$C$21</f>
        <v>60</v>
      </c>
      <c r="M33" s="38" t="s">
        <v>20</v>
      </c>
      <c r="N33" s="38" t="s">
        <v>20</v>
      </c>
      <c r="O33" s="38">
        <f>L33</f>
        <v>60</v>
      </c>
      <c r="P33" s="38">
        <f>O33+(J33*$C$11)</f>
        <v>1360</v>
      </c>
      <c r="Q33" s="20">
        <f>W33-V33</f>
        <v>1600</v>
      </c>
      <c r="R33" s="20">
        <f>P33-60</f>
        <v>1300</v>
      </c>
      <c r="S33" s="20">
        <f>R33+$C$21</f>
        <v>1360</v>
      </c>
      <c r="T33" s="20" t="s">
        <v>20</v>
      </c>
      <c r="U33" s="20" t="s">
        <v>20</v>
      </c>
      <c r="V33" s="20">
        <f>S33</f>
        <v>1360</v>
      </c>
      <c r="W33" s="20">
        <f>V33+(J33*$F$11)</f>
        <v>2960</v>
      </c>
      <c r="X33" s="37">
        <f>W33-60</f>
        <v>2900</v>
      </c>
      <c r="Y33" s="37">
        <f>X33+$C$21</f>
        <v>2960</v>
      </c>
      <c r="Z33" s="37" t="s">
        <v>20</v>
      </c>
      <c r="AA33" s="37">
        <f>AB33-AC32</f>
        <v>220</v>
      </c>
      <c r="AB33" s="37">
        <f>Y33</f>
        <v>2960</v>
      </c>
      <c r="AC33" s="37">
        <f>AB33+(J33*$G$11)</f>
        <v>3130</v>
      </c>
      <c r="AD33" s="58">
        <f>AC33/60</f>
        <v>52.166666666666664</v>
      </c>
      <c r="AE33" s="118"/>
      <c r="AF33" s="118"/>
    </row>
    <row r="34" spans="7:32">
      <c r="I34" s="36" t="s">
        <v>13</v>
      </c>
      <c r="J34" s="36">
        <v>100</v>
      </c>
      <c r="K34" s="38">
        <f>P33</f>
        <v>1360</v>
      </c>
      <c r="L34" s="38">
        <f>K34+$C$21</f>
        <v>1420</v>
      </c>
      <c r="M34" s="38" t="s">
        <v>20</v>
      </c>
      <c r="N34" s="38">
        <f t="shared" ref="N34:N35" si="7">O34-P33</f>
        <v>60</v>
      </c>
      <c r="O34" s="38">
        <f>L34</f>
        <v>1420</v>
      </c>
      <c r="P34" s="38">
        <f>O34+(J34*$C$13)</f>
        <v>2620</v>
      </c>
      <c r="Q34" s="20">
        <f>W34-V34</f>
        <v>1600</v>
      </c>
      <c r="R34" s="20">
        <f>P34-60</f>
        <v>2560</v>
      </c>
      <c r="S34" s="20">
        <f>R34+$C$21</f>
        <v>2620</v>
      </c>
      <c r="T34" s="20" t="s">
        <v>20</v>
      </c>
      <c r="U34" s="20" t="s">
        <v>20</v>
      </c>
      <c r="V34" s="20">
        <f>S34</f>
        <v>2620</v>
      </c>
      <c r="W34" s="20">
        <f>V34+(J34*$D$13)</f>
        <v>4220</v>
      </c>
      <c r="X34" s="37">
        <f>W34-60</f>
        <v>4160</v>
      </c>
      <c r="Y34" s="37">
        <f>X34+$C$21</f>
        <v>4220</v>
      </c>
      <c r="Z34" s="37" t="s">
        <v>20</v>
      </c>
      <c r="AA34" s="37">
        <f>AB34-AC33</f>
        <v>1090</v>
      </c>
      <c r="AB34" s="37">
        <f>Y34</f>
        <v>4220</v>
      </c>
      <c r="AC34" s="37">
        <f>AB34+(J34*$G$13)</f>
        <v>4380</v>
      </c>
      <c r="AD34" s="58">
        <f>AC34/60</f>
        <v>73</v>
      </c>
      <c r="AE34" s="118"/>
      <c r="AF34" s="118"/>
    </row>
    <row r="35" spans="7:32">
      <c r="I35" s="44" t="s">
        <v>13</v>
      </c>
      <c r="J35" s="36">
        <v>100</v>
      </c>
      <c r="K35" s="38" t="s">
        <v>20</v>
      </c>
      <c r="L35" s="38" t="s">
        <v>20</v>
      </c>
      <c r="M35" s="38" t="s">
        <v>20</v>
      </c>
      <c r="N35" s="38">
        <f t="shared" si="7"/>
        <v>240</v>
      </c>
      <c r="O35" s="38">
        <f>M38</f>
        <v>2860</v>
      </c>
      <c r="P35" s="38">
        <f>O35+(J35*$C$13)</f>
        <v>4060</v>
      </c>
      <c r="Q35" s="20">
        <f>(W34-P35)+(W35-V35)</f>
        <v>1760</v>
      </c>
      <c r="R35" s="20" t="s">
        <v>20</v>
      </c>
      <c r="S35" s="20" t="s">
        <v>20</v>
      </c>
      <c r="T35" s="20">
        <f t="shared" ref="T35" si="8">V35-P35</f>
        <v>160</v>
      </c>
      <c r="U35" s="20" t="s">
        <v>20</v>
      </c>
      <c r="V35" s="20">
        <f>W34</f>
        <v>4220</v>
      </c>
      <c r="W35" s="20">
        <f>V35+(J35*$D$13)</f>
        <v>5820</v>
      </c>
      <c r="X35" s="37">
        <f>W35-60</f>
        <v>5760</v>
      </c>
      <c r="Y35" s="37">
        <f>X35+$C$21</f>
        <v>5820</v>
      </c>
      <c r="Z35" s="37" t="s">
        <v>20</v>
      </c>
      <c r="AA35" s="37">
        <f>AB35-AC34</f>
        <v>1440</v>
      </c>
      <c r="AB35" s="37">
        <f>Y35</f>
        <v>5820</v>
      </c>
      <c r="AC35" s="37">
        <f>AB35+(J35*$G$13)</f>
        <v>5980</v>
      </c>
      <c r="AD35" s="58">
        <f>AC35/60</f>
        <v>99.666666666666671</v>
      </c>
      <c r="AE35" s="118"/>
      <c r="AF35" s="118"/>
    </row>
    <row r="36" spans="7:32">
      <c r="AE36" s="44" t="s">
        <v>64</v>
      </c>
      <c r="AF36" s="64">
        <f>AF31+AE31</f>
        <v>5616.666666666667</v>
      </c>
    </row>
    <row r="38" spans="7:32">
      <c r="I38" t="s">
        <v>61</v>
      </c>
      <c r="J38">
        <f>J35*C13</f>
        <v>1200</v>
      </c>
      <c r="K38">
        <f>C22*(J35*D13)</f>
        <v>160</v>
      </c>
      <c r="L38">
        <f>J38+K38</f>
        <v>1360</v>
      </c>
      <c r="M38">
        <f>W34-L38</f>
        <v>2860</v>
      </c>
    </row>
    <row r="39" spans="7:32" ht="16" customHeight="1"/>
    <row r="40" spans="7:32">
      <c r="G40" s="15"/>
    </row>
    <row r="41" spans="7:32">
      <c r="G41" s="15"/>
    </row>
    <row r="42" spans="7:32">
      <c r="G42" s="15"/>
    </row>
  </sheetData>
  <mergeCells count="46">
    <mergeCell ref="AB20:AC20"/>
    <mergeCell ref="I30:AD30"/>
    <mergeCell ref="K31:L31"/>
    <mergeCell ref="O31:P31"/>
    <mergeCell ref="R31:S31"/>
    <mergeCell ref="V31:W31"/>
    <mergeCell ref="X31:Y31"/>
    <mergeCell ref="AB31:AC31"/>
    <mergeCell ref="K20:L20"/>
    <mergeCell ref="O20:P20"/>
    <mergeCell ref="R20:S20"/>
    <mergeCell ref="V20:W20"/>
    <mergeCell ref="X20:Y20"/>
    <mergeCell ref="I19:AD19"/>
    <mergeCell ref="K12:L12"/>
    <mergeCell ref="O12:P12"/>
    <mergeCell ref="Q12:R12"/>
    <mergeCell ref="U12:V12"/>
    <mergeCell ref="W12:X12"/>
    <mergeCell ref="B15:D15"/>
    <mergeCell ref="A21:B21"/>
    <mergeCell ref="A22:B22"/>
    <mergeCell ref="A3:C3"/>
    <mergeCell ref="K4:L4"/>
    <mergeCell ref="A8:G8"/>
    <mergeCell ref="B9:C9"/>
    <mergeCell ref="D9:F9"/>
    <mergeCell ref="I3:AC3"/>
    <mergeCell ref="I11:AC11"/>
    <mergeCell ref="O4:P4"/>
    <mergeCell ref="Q4:R4"/>
    <mergeCell ref="U4:V4"/>
    <mergeCell ref="W4:X4"/>
    <mergeCell ref="AA4:AB4"/>
    <mergeCell ref="AA12:AB12"/>
    <mergeCell ref="AE4:AE8"/>
    <mergeCell ref="AF4:AF8"/>
    <mergeCell ref="AE12:AE16"/>
    <mergeCell ref="AF12:AF16"/>
    <mergeCell ref="AE20:AE24"/>
    <mergeCell ref="AF20:AF24"/>
    <mergeCell ref="AE31:AE35"/>
    <mergeCell ref="AF31:AF35"/>
    <mergeCell ref="B26:D26"/>
    <mergeCell ref="B24:D24"/>
    <mergeCell ref="E26:F26"/>
  </mergeCells>
  <pageMargins left="0.75" right="0.75" top="1" bottom="1" header="0.5" footer="0.5"/>
  <pageSetup orientation="portrait" horizontalDpi="4294967292" verticalDpi="4294967292"/>
  <ignoredErrors>
    <ignoredError sqref="O7 O23 V23 AB23 U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2"/>
  <sheetViews>
    <sheetView workbookViewId="0">
      <selection activeCell="K37" sqref="K37"/>
    </sheetView>
  </sheetViews>
  <sheetFormatPr baseColWidth="10" defaultRowHeight="15" x14ac:dyDescent="0"/>
  <cols>
    <col min="1" max="1" width="14" customWidth="1"/>
    <col min="2" max="2" width="7.33203125" customWidth="1"/>
    <col min="3" max="3" width="8" customWidth="1"/>
    <col min="4" max="4" width="8.5" customWidth="1"/>
    <col min="5" max="6" width="7.6640625" customWidth="1"/>
    <col min="7" max="7" width="8.83203125" customWidth="1"/>
    <col min="8" max="8" width="3.83203125" customWidth="1"/>
    <col min="9" max="9" width="8.6640625" bestFit="1" customWidth="1"/>
    <col min="10" max="10" width="6.83203125" customWidth="1"/>
    <col min="11" max="11" width="8.33203125" bestFit="1" customWidth="1"/>
    <col min="12" max="12" width="5.83203125" bestFit="1" customWidth="1"/>
    <col min="13" max="13" width="5.83203125" customWidth="1"/>
    <col min="14" max="18" width="5.83203125" bestFit="1" customWidth="1"/>
    <col min="19" max="19" width="5.1640625" bestFit="1" customWidth="1"/>
    <col min="20" max="22" width="5.83203125" bestFit="1" customWidth="1"/>
    <col min="23" max="23" width="5.83203125" customWidth="1"/>
    <col min="24" max="25" width="5.83203125" bestFit="1" customWidth="1"/>
    <col min="26" max="26" width="5.1640625" bestFit="1" customWidth="1"/>
    <col min="27" max="28" width="5.83203125" bestFit="1" customWidth="1"/>
    <col min="29" max="29" width="7.83203125" customWidth="1"/>
    <col min="30" max="30" width="8" customWidth="1"/>
    <col min="31" max="32" width="12.5" bestFit="1" customWidth="1"/>
    <col min="33" max="33" width="4" bestFit="1" customWidth="1"/>
    <col min="34" max="36" width="5.83203125" bestFit="1" customWidth="1"/>
  </cols>
  <sheetData>
    <row r="2" spans="1:32" ht="16" thickBot="1"/>
    <row r="3" spans="1:32">
      <c r="A3" s="127" t="s">
        <v>18</v>
      </c>
      <c r="B3" s="128"/>
      <c r="C3" s="129"/>
      <c r="I3" s="109" t="s">
        <v>39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E3" s="43" t="s">
        <v>62</v>
      </c>
      <c r="AF3" s="43" t="s">
        <v>63</v>
      </c>
    </row>
    <row r="4" spans="1:32">
      <c r="A4" s="46" t="s">
        <v>11</v>
      </c>
      <c r="B4" s="44" t="s">
        <v>2</v>
      </c>
      <c r="C4" s="49" t="s">
        <v>9</v>
      </c>
      <c r="I4" s="18" t="s">
        <v>10</v>
      </c>
      <c r="J4" s="18" t="s">
        <v>24</v>
      </c>
      <c r="K4" s="130" t="s">
        <v>25</v>
      </c>
      <c r="L4" s="131"/>
      <c r="M4" s="39" t="s">
        <v>26</v>
      </c>
      <c r="N4" s="39" t="s">
        <v>27</v>
      </c>
      <c r="O4" s="130" t="s">
        <v>28</v>
      </c>
      <c r="P4" s="131"/>
      <c r="Q4" s="135" t="s">
        <v>29</v>
      </c>
      <c r="R4" s="136"/>
      <c r="S4" s="40" t="s">
        <v>26</v>
      </c>
      <c r="T4" s="40" t="s">
        <v>27</v>
      </c>
      <c r="U4" s="135" t="s">
        <v>30</v>
      </c>
      <c r="V4" s="136"/>
      <c r="W4" s="137" t="s">
        <v>31</v>
      </c>
      <c r="X4" s="138"/>
      <c r="Y4" s="24" t="s">
        <v>26</v>
      </c>
      <c r="Z4" s="24" t="s">
        <v>27</v>
      </c>
      <c r="AA4" s="137" t="s">
        <v>32</v>
      </c>
      <c r="AB4" s="138"/>
      <c r="AC4" s="25" t="s">
        <v>40</v>
      </c>
      <c r="AE4" s="118">
        <f>((S6+S7+S8)/60)*2*100</f>
        <v>6666.666666666667</v>
      </c>
      <c r="AF4" s="118">
        <f>((N8+T6+T8+Z6+Z7+Z8)/60)*100</f>
        <v>7666.666666666667</v>
      </c>
    </row>
    <row r="5" spans="1:32">
      <c r="A5" s="46" t="s">
        <v>12</v>
      </c>
      <c r="B5" s="44" t="s">
        <v>0</v>
      </c>
      <c r="C5" s="49" t="s">
        <v>7</v>
      </c>
      <c r="I5" s="36" t="s">
        <v>12</v>
      </c>
      <c r="J5" s="36">
        <v>100</v>
      </c>
      <c r="K5" s="38">
        <v>0</v>
      </c>
      <c r="L5" s="38">
        <f>K5+C21</f>
        <v>60</v>
      </c>
      <c r="M5" s="38" t="s">
        <v>20</v>
      </c>
      <c r="N5" s="38" t="s">
        <v>20</v>
      </c>
      <c r="O5" s="38">
        <f>L5</f>
        <v>60</v>
      </c>
      <c r="P5" s="38">
        <f>O5+(J5*$B$12)</f>
        <v>1060</v>
      </c>
      <c r="Q5" s="20">
        <v>0</v>
      </c>
      <c r="R5" s="20">
        <f>Q5+$C$21</f>
        <v>60</v>
      </c>
      <c r="S5" s="20" t="s">
        <v>20</v>
      </c>
      <c r="T5" s="20" t="s">
        <v>20</v>
      </c>
      <c r="U5" s="20">
        <f>P5</f>
        <v>1060</v>
      </c>
      <c r="V5" s="20">
        <f>U5+(J5*$E$12)</f>
        <v>2560</v>
      </c>
      <c r="W5" s="37">
        <v>0</v>
      </c>
      <c r="X5" s="37">
        <f>W5+$C$21</f>
        <v>60</v>
      </c>
      <c r="Y5" s="37" t="s">
        <v>20</v>
      </c>
      <c r="Z5" s="37" t="s">
        <v>20</v>
      </c>
      <c r="AA5" s="37">
        <f>V5</f>
        <v>2560</v>
      </c>
      <c r="AB5" s="37">
        <f>AA5+(J5*$G$12)</f>
        <v>2740</v>
      </c>
      <c r="AC5" s="58">
        <f>AB5/60</f>
        <v>45.666666666666664</v>
      </c>
      <c r="AE5" s="118"/>
      <c r="AF5" s="118"/>
    </row>
    <row r="6" spans="1:32" ht="16" thickBot="1">
      <c r="A6" s="59" t="s">
        <v>13</v>
      </c>
      <c r="B6" s="52" t="s">
        <v>2</v>
      </c>
      <c r="C6" s="51" t="s">
        <v>6</v>
      </c>
      <c r="I6" s="36" t="s">
        <v>13</v>
      </c>
      <c r="J6" s="36">
        <v>100</v>
      </c>
      <c r="K6" s="38">
        <f>P5</f>
        <v>1060</v>
      </c>
      <c r="L6" s="38">
        <f>K6+$C$21</f>
        <v>1120</v>
      </c>
      <c r="M6" s="38" t="s">
        <v>20</v>
      </c>
      <c r="N6" s="38" t="s">
        <v>20</v>
      </c>
      <c r="O6" s="38">
        <f>L6</f>
        <v>1120</v>
      </c>
      <c r="P6" s="38">
        <f>O6+(J6*$C$13)</f>
        <v>2320</v>
      </c>
      <c r="Q6" s="20">
        <f>V5</f>
        <v>2560</v>
      </c>
      <c r="R6" s="20">
        <f>Q6+$C$21</f>
        <v>2620</v>
      </c>
      <c r="S6" s="20">
        <f>U6-P6</f>
        <v>300</v>
      </c>
      <c r="T6" s="20">
        <f>U6-V5</f>
        <v>60</v>
      </c>
      <c r="U6" s="20">
        <f>R6</f>
        <v>2620</v>
      </c>
      <c r="V6" s="20">
        <f>U6+(J6*$D$13)</f>
        <v>4220</v>
      </c>
      <c r="W6" s="37">
        <f>AB5</f>
        <v>2740</v>
      </c>
      <c r="X6" s="37">
        <f>W6+$C$21</f>
        <v>2800</v>
      </c>
      <c r="Y6" s="37" t="s">
        <v>20</v>
      </c>
      <c r="Z6" s="37">
        <f>AA6-AB5</f>
        <v>1480</v>
      </c>
      <c r="AA6" s="37">
        <f>V6</f>
        <v>4220</v>
      </c>
      <c r="AB6" s="37">
        <f>AA6+(J6*$G$13)</f>
        <v>4380</v>
      </c>
      <c r="AC6" s="58">
        <f t="shared" ref="AC6:AC8" si="0">AB6/60</f>
        <v>73</v>
      </c>
      <c r="AE6" s="118"/>
      <c r="AF6" s="118"/>
    </row>
    <row r="7" spans="1:32" ht="16" thickBot="1">
      <c r="I7" s="44" t="s">
        <v>13</v>
      </c>
      <c r="J7" s="36">
        <v>100</v>
      </c>
      <c r="K7" s="38" t="s">
        <v>20</v>
      </c>
      <c r="L7" s="38" t="s">
        <v>20</v>
      </c>
      <c r="M7" s="38" t="s">
        <v>20</v>
      </c>
      <c r="N7" s="38" t="s">
        <v>20</v>
      </c>
      <c r="O7" s="38">
        <f>P6</f>
        <v>2320</v>
      </c>
      <c r="P7" s="38">
        <f>O7+(J7*$C$13)</f>
        <v>3520</v>
      </c>
      <c r="Q7" s="20" t="s">
        <v>20</v>
      </c>
      <c r="R7" s="20" t="s">
        <v>20</v>
      </c>
      <c r="S7" s="20">
        <f t="shared" ref="S7:S8" si="1">U7-P7</f>
        <v>700</v>
      </c>
      <c r="T7" s="20">
        <f t="shared" ref="T7:T8" si="2">U7-V6</f>
        <v>0</v>
      </c>
      <c r="U7" s="20">
        <f>V6</f>
        <v>4220</v>
      </c>
      <c r="V7" s="20">
        <f>U7+(J7*$D$13)</f>
        <v>5820</v>
      </c>
      <c r="W7" s="37" t="s">
        <v>20</v>
      </c>
      <c r="X7" s="37" t="s">
        <v>20</v>
      </c>
      <c r="Y7" s="37" t="s">
        <v>20</v>
      </c>
      <c r="Z7" s="37">
        <f>AA7-AB6</f>
        <v>1440</v>
      </c>
      <c r="AA7" s="37">
        <f>V7</f>
        <v>5820</v>
      </c>
      <c r="AB7" s="37">
        <f>AA7+(J7*$G$13)</f>
        <v>5980</v>
      </c>
      <c r="AC7" s="58">
        <f t="shared" si="0"/>
        <v>99.666666666666671</v>
      </c>
      <c r="AE7" s="118"/>
      <c r="AF7" s="118"/>
    </row>
    <row r="8" spans="1:32" ht="16" thickBot="1">
      <c r="A8" s="132" t="s">
        <v>21</v>
      </c>
      <c r="B8" s="133"/>
      <c r="C8" s="133"/>
      <c r="D8" s="133"/>
      <c r="E8" s="133"/>
      <c r="F8" s="133"/>
      <c r="G8" s="134"/>
      <c r="I8" s="36" t="s">
        <v>11</v>
      </c>
      <c r="J8" s="36">
        <v>100</v>
      </c>
      <c r="K8" s="38">
        <f>P7</f>
        <v>3520</v>
      </c>
      <c r="L8" s="38">
        <f>K8+$C$21</f>
        <v>3580</v>
      </c>
      <c r="M8" s="38" t="s">
        <v>20</v>
      </c>
      <c r="N8" s="38">
        <f>O8-P7</f>
        <v>60</v>
      </c>
      <c r="O8" s="38">
        <f>L8</f>
        <v>3580</v>
      </c>
      <c r="P8" s="38">
        <f>O8+(J8*$C$11)</f>
        <v>4880</v>
      </c>
      <c r="Q8" s="20">
        <f>V7</f>
        <v>5820</v>
      </c>
      <c r="R8" s="20">
        <f>Q8+$C$21</f>
        <v>5880</v>
      </c>
      <c r="S8" s="20">
        <f t="shared" si="1"/>
        <v>1000</v>
      </c>
      <c r="T8" s="20">
        <f t="shared" si="2"/>
        <v>60</v>
      </c>
      <c r="U8" s="20">
        <f>R8</f>
        <v>5880</v>
      </c>
      <c r="V8" s="20">
        <f>U8+(J8*$F$11)</f>
        <v>7480</v>
      </c>
      <c r="W8" s="37">
        <f>AB7</f>
        <v>5980</v>
      </c>
      <c r="X8" s="37">
        <f>W8+$C$21</f>
        <v>6040</v>
      </c>
      <c r="Y8" s="37" t="s">
        <v>20</v>
      </c>
      <c r="Z8" s="37">
        <f>AA8-AB7</f>
        <v>1500</v>
      </c>
      <c r="AA8" s="37">
        <f>V8</f>
        <v>7480</v>
      </c>
      <c r="AB8" s="37">
        <f>AA8+(J8*$G$11)</f>
        <v>7650</v>
      </c>
      <c r="AC8" s="58">
        <f t="shared" si="0"/>
        <v>127.5</v>
      </c>
      <c r="AE8" s="118"/>
      <c r="AF8" s="118"/>
    </row>
    <row r="9" spans="1:32">
      <c r="A9" s="53"/>
      <c r="B9" s="127" t="s">
        <v>58</v>
      </c>
      <c r="C9" s="129"/>
      <c r="D9" s="127" t="s">
        <v>59</v>
      </c>
      <c r="E9" s="128"/>
      <c r="F9" s="129"/>
      <c r="G9" s="53" t="s">
        <v>60</v>
      </c>
      <c r="AE9" s="44" t="s">
        <v>64</v>
      </c>
      <c r="AF9" s="64">
        <f>AF4+AE4</f>
        <v>14333.333333333334</v>
      </c>
    </row>
    <row r="10" spans="1:32">
      <c r="A10" s="54" t="s">
        <v>23</v>
      </c>
      <c r="B10" s="46" t="s">
        <v>0</v>
      </c>
      <c r="C10" s="47" t="s">
        <v>2</v>
      </c>
      <c r="D10" s="46" t="s">
        <v>6</v>
      </c>
      <c r="E10" s="35" t="s">
        <v>7</v>
      </c>
      <c r="F10" s="47" t="s">
        <v>9</v>
      </c>
      <c r="G10" s="54" t="s">
        <v>19</v>
      </c>
    </row>
    <row r="11" spans="1:32">
      <c r="A11" s="54" t="s">
        <v>11</v>
      </c>
      <c r="B11" s="48" t="s">
        <v>20</v>
      </c>
      <c r="C11" s="49">
        <f>'Pregunta 1 húngaro'!D31</f>
        <v>13</v>
      </c>
      <c r="D11" s="48" t="s">
        <v>20</v>
      </c>
      <c r="E11" s="36" t="s">
        <v>20</v>
      </c>
      <c r="F11" s="49">
        <f>'Pregunta 1 húngaro'!G31</f>
        <v>16</v>
      </c>
      <c r="G11" s="55">
        <f>'Pregunta 1 húngaro'!H31</f>
        <v>1.7</v>
      </c>
      <c r="I11" s="117" t="s">
        <v>39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E11" s="43" t="s">
        <v>62</v>
      </c>
      <c r="AF11" s="43" t="s">
        <v>63</v>
      </c>
    </row>
    <row r="12" spans="1:32">
      <c r="A12" s="54" t="s">
        <v>12</v>
      </c>
      <c r="B12" s="48">
        <f>'Pregunta 1 húngaro'!C32</f>
        <v>10</v>
      </c>
      <c r="C12" s="49" t="s">
        <v>20</v>
      </c>
      <c r="D12" s="48" t="s">
        <v>20</v>
      </c>
      <c r="E12" s="36">
        <f>'Pregunta 1 húngaro'!F32</f>
        <v>15</v>
      </c>
      <c r="F12" s="49" t="s">
        <v>20</v>
      </c>
      <c r="G12" s="55">
        <f>'Pregunta 1 húngaro'!H32</f>
        <v>1.8</v>
      </c>
      <c r="I12" s="18" t="s">
        <v>10</v>
      </c>
      <c r="J12" s="18" t="s">
        <v>24</v>
      </c>
      <c r="K12" s="139" t="s">
        <v>25</v>
      </c>
      <c r="L12" s="139"/>
      <c r="M12" s="22" t="s">
        <v>26</v>
      </c>
      <c r="N12" s="22" t="s">
        <v>27</v>
      </c>
      <c r="O12" s="139" t="s">
        <v>28</v>
      </c>
      <c r="P12" s="139"/>
      <c r="Q12" s="140" t="s">
        <v>29</v>
      </c>
      <c r="R12" s="140"/>
      <c r="S12" s="23" t="s">
        <v>26</v>
      </c>
      <c r="T12" s="23" t="s">
        <v>27</v>
      </c>
      <c r="U12" s="140" t="s">
        <v>30</v>
      </c>
      <c r="V12" s="140"/>
      <c r="W12" s="137" t="s">
        <v>31</v>
      </c>
      <c r="X12" s="138"/>
      <c r="Y12" s="24" t="s">
        <v>26</v>
      </c>
      <c r="Z12" s="24" t="s">
        <v>27</v>
      </c>
      <c r="AA12" s="137" t="s">
        <v>32</v>
      </c>
      <c r="AB12" s="138"/>
      <c r="AC12" s="25" t="s">
        <v>40</v>
      </c>
      <c r="AE12" s="118">
        <f>((S14+S15+S16)/60)*2*100</f>
        <v>6000</v>
      </c>
      <c r="AF12" s="118">
        <f>((N14+N15+T14+T15+Z14+Z15+Z16)/60)*100</f>
        <v>7750</v>
      </c>
    </row>
    <row r="13" spans="1:32" ht="16" thickBot="1">
      <c r="A13" s="57" t="s">
        <v>13</v>
      </c>
      <c r="B13" s="50" t="s">
        <v>20</v>
      </c>
      <c r="C13" s="51">
        <f>'Pregunta 1 húngaro'!D33</f>
        <v>12</v>
      </c>
      <c r="D13" s="50">
        <f>'Pregunta 1 húngaro'!E33</f>
        <v>16</v>
      </c>
      <c r="E13" s="52" t="s">
        <v>20</v>
      </c>
      <c r="F13" s="51" t="s">
        <v>20</v>
      </c>
      <c r="G13" s="56">
        <f>'Pregunta 1 húngaro'!H11</f>
        <v>1.6</v>
      </c>
      <c r="I13" s="1" t="s">
        <v>12</v>
      </c>
      <c r="J13" s="1">
        <v>100</v>
      </c>
      <c r="K13" s="19">
        <v>0</v>
      </c>
      <c r="L13" s="19">
        <f>K13+C21</f>
        <v>60</v>
      </c>
      <c r="M13" s="19" t="s">
        <v>20</v>
      </c>
      <c r="N13" s="19" t="s">
        <v>20</v>
      </c>
      <c r="O13" s="19">
        <f>L13</f>
        <v>60</v>
      </c>
      <c r="P13" s="19">
        <f>O13+(J13*$B$12)</f>
        <v>1060</v>
      </c>
      <c r="Q13" s="20">
        <v>0</v>
      </c>
      <c r="R13" s="20">
        <f>Q13+$C$21</f>
        <v>60</v>
      </c>
      <c r="S13" s="20" t="s">
        <v>20</v>
      </c>
      <c r="T13" s="20" t="s">
        <v>20</v>
      </c>
      <c r="U13" s="20">
        <f>P13</f>
        <v>1060</v>
      </c>
      <c r="V13" s="20">
        <f>U13+(J13*$E$12)</f>
        <v>2560</v>
      </c>
      <c r="W13" s="21">
        <v>0</v>
      </c>
      <c r="X13" s="21">
        <f>W13+$C$21</f>
        <v>60</v>
      </c>
      <c r="Y13" s="21" t="s">
        <v>20</v>
      </c>
      <c r="Z13" s="21" t="s">
        <v>20</v>
      </c>
      <c r="AA13" s="21">
        <f>V13</f>
        <v>2560</v>
      </c>
      <c r="AB13" s="21">
        <f>AA13+(J13*$G$12)</f>
        <v>2740</v>
      </c>
      <c r="AC13" s="58">
        <f>AB13/60</f>
        <v>45.666666666666664</v>
      </c>
      <c r="AE13" s="118"/>
      <c r="AF13" s="118"/>
    </row>
    <row r="14" spans="1:32" ht="16" thickBot="1">
      <c r="I14" s="1" t="s">
        <v>11</v>
      </c>
      <c r="J14" s="1">
        <v>100</v>
      </c>
      <c r="K14" s="19">
        <f>P13</f>
        <v>1060</v>
      </c>
      <c r="L14" s="19">
        <f>K14+$C$21</f>
        <v>1120</v>
      </c>
      <c r="M14" s="27" t="s">
        <v>20</v>
      </c>
      <c r="N14" s="19">
        <f>O14-P13</f>
        <v>60</v>
      </c>
      <c r="O14" s="19">
        <f>L14</f>
        <v>1120</v>
      </c>
      <c r="P14" s="19">
        <f>O14+(J14*$C$11)</f>
        <v>2420</v>
      </c>
      <c r="Q14" s="20">
        <f>V13</f>
        <v>2560</v>
      </c>
      <c r="R14" s="20">
        <f>Q14+$C$21</f>
        <v>2620</v>
      </c>
      <c r="S14" s="20">
        <f>U14-P14</f>
        <v>200</v>
      </c>
      <c r="T14" s="20">
        <f>U14-V13</f>
        <v>60</v>
      </c>
      <c r="U14" s="20">
        <f>R14</f>
        <v>2620</v>
      </c>
      <c r="V14" s="20">
        <f>U14+(J14*$F$11)</f>
        <v>4220</v>
      </c>
      <c r="W14" s="21">
        <f>AB13</f>
        <v>2740</v>
      </c>
      <c r="X14" s="21">
        <f>W14+$C$21</f>
        <v>2800</v>
      </c>
      <c r="Y14" s="21" t="s">
        <v>20</v>
      </c>
      <c r="Z14" s="21">
        <f>AA14-AB13</f>
        <v>1480</v>
      </c>
      <c r="AA14" s="21">
        <f>V14</f>
        <v>4220</v>
      </c>
      <c r="AB14" s="21">
        <f>AA14+(J14*$G$11)</f>
        <v>4390</v>
      </c>
      <c r="AC14" s="58">
        <f t="shared" ref="AC14:AC16" si="3">AB14/60</f>
        <v>73.166666666666671</v>
      </c>
      <c r="AE14" s="118"/>
      <c r="AF14" s="118"/>
    </row>
    <row r="15" spans="1:32">
      <c r="A15" s="61"/>
      <c r="B15" s="124" t="s">
        <v>35</v>
      </c>
      <c r="C15" s="124"/>
      <c r="D15" s="125"/>
      <c r="I15" s="1" t="s">
        <v>13</v>
      </c>
      <c r="J15" s="1">
        <v>100</v>
      </c>
      <c r="K15" s="19">
        <f>P14</f>
        <v>2420</v>
      </c>
      <c r="L15" s="38">
        <f>K15+$C$21</f>
        <v>2480</v>
      </c>
      <c r="M15" s="27" t="s">
        <v>20</v>
      </c>
      <c r="N15" s="27">
        <f>O15-P14</f>
        <v>60</v>
      </c>
      <c r="O15" s="19">
        <f>L15</f>
        <v>2480</v>
      </c>
      <c r="P15" s="19">
        <f>O15+(J15*$C$13)</f>
        <v>3680</v>
      </c>
      <c r="Q15" s="20">
        <f>V14</f>
        <v>4220</v>
      </c>
      <c r="R15" s="20">
        <f>Q15+$C$21</f>
        <v>4280</v>
      </c>
      <c r="S15" s="20">
        <f t="shared" ref="S15:S16" si="4">U15-P15</f>
        <v>600</v>
      </c>
      <c r="T15" s="20">
        <f t="shared" ref="T15:T16" si="5">U15-V14</f>
        <v>60</v>
      </c>
      <c r="U15" s="20">
        <f>R15</f>
        <v>4280</v>
      </c>
      <c r="V15" s="20">
        <f>U15+(J15*$D$13)</f>
        <v>5880</v>
      </c>
      <c r="W15" s="21">
        <f>AB14</f>
        <v>4390</v>
      </c>
      <c r="X15" s="37">
        <f>W15+$C$21</f>
        <v>4450</v>
      </c>
      <c r="Y15" s="21" t="s">
        <v>20</v>
      </c>
      <c r="Z15" s="26">
        <f>AA15-AB14</f>
        <v>1490</v>
      </c>
      <c r="AA15" s="21">
        <f>V15</f>
        <v>5880</v>
      </c>
      <c r="AB15" s="21">
        <f>AA15+(J15*$G$13)</f>
        <v>6040</v>
      </c>
      <c r="AC15" s="58">
        <f t="shared" si="3"/>
        <v>100.66666666666667</v>
      </c>
      <c r="AE15" s="118"/>
      <c r="AF15" s="118"/>
    </row>
    <row r="16" spans="1:32">
      <c r="A16" s="62" t="s">
        <v>34</v>
      </c>
      <c r="B16" s="43" t="s">
        <v>11</v>
      </c>
      <c r="C16" s="60" t="s">
        <v>12</v>
      </c>
      <c r="D16" s="47" t="s">
        <v>13</v>
      </c>
      <c r="I16" s="44" t="s">
        <v>13</v>
      </c>
      <c r="J16" s="1">
        <v>100</v>
      </c>
      <c r="K16" s="19" t="s">
        <v>20</v>
      </c>
      <c r="L16" s="19" t="s">
        <v>20</v>
      </c>
      <c r="M16" s="27" t="s">
        <v>20</v>
      </c>
      <c r="N16" s="27">
        <f>O16-P15</f>
        <v>0</v>
      </c>
      <c r="O16" s="19">
        <f>P15</f>
        <v>3680</v>
      </c>
      <c r="P16" s="19">
        <f>O16+(J16*$C$13)</f>
        <v>4880</v>
      </c>
      <c r="Q16" s="20" t="s">
        <v>20</v>
      </c>
      <c r="R16" s="20" t="s">
        <v>20</v>
      </c>
      <c r="S16" s="20">
        <f t="shared" si="4"/>
        <v>1000</v>
      </c>
      <c r="T16" s="20">
        <f t="shared" si="5"/>
        <v>0</v>
      </c>
      <c r="U16" s="20">
        <f>V15</f>
        <v>5880</v>
      </c>
      <c r="V16" s="20">
        <f>U16+(J16*$D$13)</f>
        <v>7480</v>
      </c>
      <c r="W16" s="21">
        <f>AB15</f>
        <v>6040</v>
      </c>
      <c r="X16" s="21">
        <f>W16+$C$21</f>
        <v>6100</v>
      </c>
      <c r="Y16" s="21" t="s">
        <v>20</v>
      </c>
      <c r="Z16" s="26">
        <f>AA16-AB15</f>
        <v>1440</v>
      </c>
      <c r="AA16" s="21">
        <f>V16</f>
        <v>7480</v>
      </c>
      <c r="AB16" s="21">
        <f>AA16+(J16*$G$13)</f>
        <v>7640</v>
      </c>
      <c r="AC16" s="58">
        <f t="shared" si="3"/>
        <v>127.33333333333333</v>
      </c>
      <c r="AE16" s="118"/>
      <c r="AF16" s="118"/>
    </row>
    <row r="17" spans="1:32">
      <c r="A17" s="46">
        <v>101</v>
      </c>
      <c r="B17" s="44">
        <v>50</v>
      </c>
      <c r="C17" s="44">
        <v>25</v>
      </c>
      <c r="D17" s="49">
        <v>75</v>
      </c>
      <c r="E17" s="45"/>
      <c r="AE17" s="44" t="s">
        <v>64</v>
      </c>
      <c r="AF17" s="64">
        <f>AF12+AE12</f>
        <v>13750</v>
      </c>
    </row>
    <row r="18" spans="1:32">
      <c r="A18" s="46">
        <v>102</v>
      </c>
      <c r="B18" s="44">
        <v>25</v>
      </c>
      <c r="C18" s="44">
        <v>25</v>
      </c>
      <c r="D18" s="49">
        <v>25</v>
      </c>
      <c r="E18" s="45"/>
    </row>
    <row r="19" spans="1:32" ht="15" customHeight="1">
      <c r="A19" s="46">
        <v>103</v>
      </c>
      <c r="B19" s="44">
        <v>25</v>
      </c>
      <c r="C19" s="44">
        <v>50</v>
      </c>
      <c r="D19" s="49">
        <v>100</v>
      </c>
      <c r="E19" s="45"/>
      <c r="I19" s="117" t="s">
        <v>45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43" t="s">
        <v>62</v>
      </c>
      <c r="AF19" s="43" t="s">
        <v>63</v>
      </c>
    </row>
    <row r="20" spans="1:32" ht="15" customHeight="1" thickBot="1">
      <c r="A20" s="59" t="s">
        <v>37</v>
      </c>
      <c r="B20" s="52">
        <f>SUM(B17:B19)</f>
        <v>100</v>
      </c>
      <c r="C20" s="52">
        <f>SUM(C17:C19)</f>
        <v>100</v>
      </c>
      <c r="D20" s="51">
        <f>SUM(D17:D19)</f>
        <v>200</v>
      </c>
      <c r="I20" s="36" t="s">
        <v>10</v>
      </c>
      <c r="J20" s="36" t="s">
        <v>24</v>
      </c>
      <c r="K20" s="142" t="s">
        <v>25</v>
      </c>
      <c r="L20" s="142"/>
      <c r="M20" s="38" t="s">
        <v>26</v>
      </c>
      <c r="N20" s="38" t="s">
        <v>27</v>
      </c>
      <c r="O20" s="142" t="s">
        <v>28</v>
      </c>
      <c r="P20" s="142"/>
      <c r="Q20" s="20" t="s">
        <v>33</v>
      </c>
      <c r="R20" s="135" t="s">
        <v>29</v>
      </c>
      <c r="S20" s="136"/>
      <c r="T20" s="20" t="s">
        <v>26</v>
      </c>
      <c r="U20" s="20" t="s">
        <v>27</v>
      </c>
      <c r="V20" s="135" t="s">
        <v>30</v>
      </c>
      <c r="W20" s="136"/>
      <c r="X20" s="141" t="s">
        <v>31</v>
      </c>
      <c r="Y20" s="141"/>
      <c r="Z20" s="37" t="s">
        <v>26</v>
      </c>
      <c r="AA20" s="37" t="s">
        <v>27</v>
      </c>
      <c r="AB20" s="141" t="s">
        <v>32</v>
      </c>
      <c r="AC20" s="141"/>
      <c r="AD20" s="25" t="s">
        <v>40</v>
      </c>
      <c r="AE20" s="118">
        <f>((T22+T23+T24)/60)*2*100</f>
        <v>2000</v>
      </c>
      <c r="AF20" s="118">
        <f>((N22+N23+N24+U22+U24+AA22+AA23+AA24)/60)*100</f>
        <v>9066.6666666666679</v>
      </c>
    </row>
    <row r="21" spans="1:32" ht="15" customHeight="1">
      <c r="A21" s="126" t="s">
        <v>36</v>
      </c>
      <c r="B21" s="126"/>
      <c r="C21" s="45">
        <v>60</v>
      </c>
      <c r="I21" s="36" t="s">
        <v>12</v>
      </c>
      <c r="J21" s="36">
        <v>100</v>
      </c>
      <c r="K21" s="38">
        <v>0</v>
      </c>
      <c r="L21" s="38">
        <f>K21+$C$21</f>
        <v>60</v>
      </c>
      <c r="M21" s="38" t="s">
        <v>20</v>
      </c>
      <c r="N21" s="38" t="s">
        <v>20</v>
      </c>
      <c r="O21" s="38">
        <f>L21</f>
        <v>60</v>
      </c>
      <c r="P21" s="38">
        <f>O21+(J21*$B$12)</f>
        <v>1060</v>
      </c>
      <c r="Q21" s="20">
        <f>W21-V21</f>
        <v>1500</v>
      </c>
      <c r="R21" s="20">
        <f>P21-60</f>
        <v>1000</v>
      </c>
      <c r="S21" s="20">
        <f>R21+$C$21</f>
        <v>1060</v>
      </c>
      <c r="T21" s="20" t="s">
        <v>20</v>
      </c>
      <c r="U21" s="20" t="s">
        <v>20</v>
      </c>
      <c r="V21" s="20">
        <f>S21</f>
        <v>1060</v>
      </c>
      <c r="W21" s="20">
        <f>V21+(J21*$E$12)</f>
        <v>2560</v>
      </c>
      <c r="X21" s="37">
        <f>W21-60</f>
        <v>2500</v>
      </c>
      <c r="Y21" s="37">
        <f>X21+$C$21</f>
        <v>2560</v>
      </c>
      <c r="Z21" s="37" t="s">
        <v>20</v>
      </c>
      <c r="AA21" s="37" t="s">
        <v>20</v>
      </c>
      <c r="AB21" s="37">
        <f>Y21</f>
        <v>2560</v>
      </c>
      <c r="AC21" s="37">
        <f>AB21+(J21*$G$12)</f>
        <v>2740</v>
      </c>
      <c r="AD21" s="58">
        <f>AC21/60</f>
        <v>45.666666666666664</v>
      </c>
      <c r="AE21" s="118"/>
      <c r="AF21" s="118"/>
    </row>
    <row r="22" spans="1:32" ht="15" customHeight="1">
      <c r="A22" s="126" t="s">
        <v>42</v>
      </c>
      <c r="B22" s="126"/>
      <c r="C22" s="63">
        <v>0.1</v>
      </c>
      <c r="I22" s="36" t="s">
        <v>13</v>
      </c>
      <c r="J22" s="36">
        <v>100</v>
      </c>
      <c r="K22" s="38">
        <f>N26</f>
        <v>1140</v>
      </c>
      <c r="L22" s="38">
        <f>K22+$C$21</f>
        <v>1200</v>
      </c>
      <c r="M22" s="38" t="s">
        <v>20</v>
      </c>
      <c r="N22" s="38">
        <f>O22-P21</f>
        <v>140</v>
      </c>
      <c r="O22" s="38">
        <f>L22</f>
        <v>1200</v>
      </c>
      <c r="P22" s="38">
        <f>O22+(J22*$C$13)</f>
        <v>2400</v>
      </c>
      <c r="Q22" s="20">
        <f>(W21-P22)+(W22-V22)</f>
        <v>1760</v>
      </c>
      <c r="R22" s="20">
        <f>W21</f>
        <v>2560</v>
      </c>
      <c r="S22" s="20">
        <f>R22+$C$21</f>
        <v>2620</v>
      </c>
      <c r="T22" s="20">
        <f>V22-P22</f>
        <v>220</v>
      </c>
      <c r="U22" s="20">
        <f>V22-W21</f>
        <v>60</v>
      </c>
      <c r="V22" s="20">
        <f>S22</f>
        <v>2620</v>
      </c>
      <c r="W22" s="20">
        <f>V22+(J22*$D$13)</f>
        <v>4220</v>
      </c>
      <c r="X22" s="37">
        <f>W22-60</f>
        <v>4160</v>
      </c>
      <c r="Y22" s="37">
        <f>X22+$C$21</f>
        <v>4220</v>
      </c>
      <c r="Z22" s="37" t="s">
        <v>20</v>
      </c>
      <c r="AA22" s="37">
        <f>AB22-AC21</f>
        <v>1480</v>
      </c>
      <c r="AB22" s="37">
        <f>Y22</f>
        <v>4220</v>
      </c>
      <c r="AC22" s="37">
        <f>AB22+(J22*$G$13)</f>
        <v>4380</v>
      </c>
      <c r="AD22" s="58">
        <f>AC22/60</f>
        <v>73</v>
      </c>
      <c r="AE22" s="118"/>
      <c r="AF22" s="118"/>
    </row>
    <row r="23" spans="1:32" ht="15" customHeight="1">
      <c r="I23" s="44" t="s">
        <v>13</v>
      </c>
      <c r="J23" s="36">
        <v>100</v>
      </c>
      <c r="K23" s="38" t="s">
        <v>20</v>
      </c>
      <c r="L23" s="38" t="s">
        <v>20</v>
      </c>
      <c r="M23" s="38" t="s">
        <v>20</v>
      </c>
      <c r="N23" s="38">
        <f t="shared" ref="N23:N24" si="6">O23-P22</f>
        <v>460</v>
      </c>
      <c r="O23" s="38">
        <f>N27</f>
        <v>2860</v>
      </c>
      <c r="P23" s="38">
        <f>O23+(J23*$C$13)</f>
        <v>4060</v>
      </c>
      <c r="Q23" s="20">
        <f>(W22-P23)+(W23-V23)</f>
        <v>1760</v>
      </c>
      <c r="R23" s="20" t="s">
        <v>20</v>
      </c>
      <c r="S23" s="20" t="s">
        <v>20</v>
      </c>
      <c r="T23" s="20">
        <f t="shared" ref="T23:T24" si="7">V23-P23</f>
        <v>160</v>
      </c>
      <c r="U23" s="20">
        <f t="shared" ref="U23:U24" si="8">V23-W22</f>
        <v>0</v>
      </c>
      <c r="V23" s="20">
        <f>W22</f>
        <v>4220</v>
      </c>
      <c r="W23" s="20">
        <f>V23+(J23*$D$13)</f>
        <v>5820</v>
      </c>
      <c r="X23" s="37" t="s">
        <v>20</v>
      </c>
      <c r="Y23" s="37" t="s">
        <v>20</v>
      </c>
      <c r="Z23" s="37" t="s">
        <v>20</v>
      </c>
      <c r="AA23" s="37">
        <f>AB23-AC22</f>
        <v>1440</v>
      </c>
      <c r="AB23" s="37">
        <f>W23</f>
        <v>5820</v>
      </c>
      <c r="AC23" s="37">
        <f>AB23+(J23*$G$13)</f>
        <v>5980</v>
      </c>
      <c r="AD23" s="58">
        <f>AC23/60</f>
        <v>99.666666666666671</v>
      </c>
      <c r="AE23" s="118"/>
      <c r="AF23" s="118"/>
    </row>
    <row r="24" spans="1:32">
      <c r="A24" s="65"/>
      <c r="B24" s="107" t="s">
        <v>65</v>
      </c>
      <c r="C24" s="107"/>
      <c r="D24" s="108"/>
      <c r="E24" s="7"/>
      <c r="I24" s="36" t="s">
        <v>11</v>
      </c>
      <c r="J24" s="36">
        <v>100</v>
      </c>
      <c r="K24" s="38">
        <f>N28</f>
        <v>4300</v>
      </c>
      <c r="L24" s="38">
        <f>K24+$C$21</f>
        <v>4360</v>
      </c>
      <c r="M24" s="38" t="s">
        <v>20</v>
      </c>
      <c r="N24" s="38">
        <f t="shared" si="6"/>
        <v>300</v>
      </c>
      <c r="O24" s="38">
        <f>L24</f>
        <v>4360</v>
      </c>
      <c r="P24" s="38">
        <f>O24+(J24*$C$11)</f>
        <v>5660</v>
      </c>
      <c r="Q24" s="20">
        <f>(W23-P24)+(W24-V24)</f>
        <v>1760</v>
      </c>
      <c r="R24" s="20">
        <f>W23</f>
        <v>5820</v>
      </c>
      <c r="S24" s="20">
        <f>R24+$C$21</f>
        <v>5880</v>
      </c>
      <c r="T24" s="20">
        <f t="shared" si="7"/>
        <v>220</v>
      </c>
      <c r="U24" s="20">
        <f t="shared" si="8"/>
        <v>60</v>
      </c>
      <c r="V24" s="20">
        <f>S24</f>
        <v>5880</v>
      </c>
      <c r="W24" s="20">
        <f>V24+(J24*$D$13)</f>
        <v>7480</v>
      </c>
      <c r="X24" s="37">
        <f>W24-60</f>
        <v>7420</v>
      </c>
      <c r="Y24" s="37">
        <f>X24+$C$21</f>
        <v>7480</v>
      </c>
      <c r="Z24" s="37" t="s">
        <v>20</v>
      </c>
      <c r="AA24" s="37">
        <f>AB24-AC23</f>
        <v>1500</v>
      </c>
      <c r="AB24" s="37">
        <f>Y24</f>
        <v>7480</v>
      </c>
      <c r="AC24" s="37">
        <f>AB24+(J24*$G$11)</f>
        <v>7650</v>
      </c>
      <c r="AD24" s="58">
        <f>AC24/60</f>
        <v>127.5</v>
      </c>
      <c r="AE24" s="118"/>
      <c r="AF24" s="118"/>
    </row>
    <row r="25" spans="1:32">
      <c r="A25" s="3"/>
      <c r="B25" s="41" t="s">
        <v>6</v>
      </c>
      <c r="C25" s="41" t="s">
        <v>7</v>
      </c>
      <c r="D25" s="41" t="s">
        <v>9</v>
      </c>
      <c r="AE25" s="44" t="s">
        <v>64</v>
      </c>
      <c r="AF25" s="64">
        <f>AF20+AE20</f>
        <v>11066.666666666668</v>
      </c>
    </row>
    <row r="26" spans="1:32">
      <c r="A26" s="42" t="s">
        <v>10</v>
      </c>
      <c r="B26" s="119" t="s">
        <v>38</v>
      </c>
      <c r="C26" s="120"/>
      <c r="D26" s="121"/>
      <c r="E26" s="122" t="s">
        <v>66</v>
      </c>
      <c r="F26" s="123"/>
      <c r="J26" t="s">
        <v>41</v>
      </c>
      <c r="K26">
        <f>$C$21+(J22*$C$13)</f>
        <v>1260</v>
      </c>
      <c r="L26">
        <f>(J22*$D$13)*$C$22</f>
        <v>160</v>
      </c>
      <c r="M26">
        <f>K26+L26</f>
        <v>1420</v>
      </c>
      <c r="N26">
        <f>W21-M26</f>
        <v>1140</v>
      </c>
    </row>
    <row r="27" spans="1:32">
      <c r="A27" s="43" t="s">
        <v>11</v>
      </c>
      <c r="B27" s="3"/>
      <c r="C27" s="10"/>
      <c r="D27" s="10">
        <f>'Pregunta 1 húngaro'!K9/'Pregunta 1 alternativa'!F11</f>
        <v>12.5</v>
      </c>
      <c r="E27" s="17">
        <v>2</v>
      </c>
      <c r="F27" s="17">
        <v>3</v>
      </c>
      <c r="J27" t="s">
        <v>43</v>
      </c>
      <c r="K27">
        <f>J23*$C$13</f>
        <v>1200</v>
      </c>
      <c r="L27">
        <f>(J23*$D$13)*$C$22</f>
        <v>160</v>
      </c>
      <c r="M27">
        <f>K27+L27</f>
        <v>1360</v>
      </c>
      <c r="N27">
        <f>W22-M27</f>
        <v>2860</v>
      </c>
    </row>
    <row r="28" spans="1:32">
      <c r="A28" s="43" t="s">
        <v>12</v>
      </c>
      <c r="B28" s="10"/>
      <c r="C28" s="10">
        <f>'Pregunta 1 húngaro'!K10/'Pregunta 1 alternativa'!E12</f>
        <v>13.333333333333334</v>
      </c>
      <c r="D28" s="10"/>
      <c r="E28" s="17">
        <v>1</v>
      </c>
      <c r="F28" s="17">
        <v>1</v>
      </c>
      <c r="J28" t="s">
        <v>44</v>
      </c>
      <c r="K28">
        <f>C21+(J24*C11)</f>
        <v>1360</v>
      </c>
      <c r="L28">
        <f>(J24*$F$11)*$C$22</f>
        <v>160</v>
      </c>
      <c r="M28">
        <f>K28+L28</f>
        <v>1520</v>
      </c>
      <c r="N28">
        <f>W23-M28</f>
        <v>4300</v>
      </c>
    </row>
    <row r="29" spans="1:32">
      <c r="A29" s="43" t="s">
        <v>13</v>
      </c>
      <c r="B29" s="10">
        <f>'Pregunta 1 húngaro'!K11/'Pregunta 1 alternativa'!D13</f>
        <v>12.5</v>
      </c>
      <c r="C29" s="10"/>
      <c r="D29" s="10"/>
      <c r="E29" s="17">
        <v>3</v>
      </c>
      <c r="F29" s="17">
        <v>2</v>
      </c>
    </row>
    <row r="30" spans="1:32">
      <c r="I30" s="117" t="s">
        <v>45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43" t="s">
        <v>62</v>
      </c>
      <c r="AF30" s="43" t="s">
        <v>63</v>
      </c>
    </row>
    <row r="31" spans="1:32">
      <c r="I31" s="1" t="s">
        <v>10</v>
      </c>
      <c r="J31" s="1" t="s">
        <v>24</v>
      </c>
      <c r="K31" s="142" t="s">
        <v>25</v>
      </c>
      <c r="L31" s="142"/>
      <c r="M31" s="19" t="s">
        <v>26</v>
      </c>
      <c r="N31" s="19" t="s">
        <v>27</v>
      </c>
      <c r="O31" s="142" t="s">
        <v>28</v>
      </c>
      <c r="P31" s="142"/>
      <c r="Q31" s="20" t="s">
        <v>33</v>
      </c>
      <c r="R31" s="135" t="s">
        <v>29</v>
      </c>
      <c r="S31" s="136"/>
      <c r="T31" s="20" t="s">
        <v>26</v>
      </c>
      <c r="U31" s="20" t="s">
        <v>27</v>
      </c>
      <c r="V31" s="135" t="s">
        <v>30</v>
      </c>
      <c r="W31" s="136"/>
      <c r="X31" s="141" t="s">
        <v>31</v>
      </c>
      <c r="Y31" s="141"/>
      <c r="Z31" s="21" t="s">
        <v>26</v>
      </c>
      <c r="AA31" s="21" t="s">
        <v>27</v>
      </c>
      <c r="AB31" s="141" t="s">
        <v>32</v>
      </c>
      <c r="AC31" s="141"/>
      <c r="AD31" s="25" t="s">
        <v>40</v>
      </c>
      <c r="AE31" s="118">
        <f>((T33+T34+T35)/60)*2*100</f>
        <v>2000</v>
      </c>
      <c r="AF31" s="118">
        <f>((N33+N34+N35+U33+U34+AA33+AA34+AA35)/60)*100</f>
        <v>9150</v>
      </c>
    </row>
    <row r="32" spans="1:32">
      <c r="I32" s="1" t="s">
        <v>12</v>
      </c>
      <c r="J32" s="1">
        <v>100</v>
      </c>
      <c r="K32" s="19">
        <v>0</v>
      </c>
      <c r="L32" s="19">
        <f>K32+$C$21</f>
        <v>60</v>
      </c>
      <c r="M32" s="19" t="s">
        <v>20</v>
      </c>
      <c r="N32" s="19" t="s">
        <v>20</v>
      </c>
      <c r="O32" s="19">
        <f>L32</f>
        <v>60</v>
      </c>
      <c r="P32" s="33">
        <f>O32+(J32*$B$12)</f>
        <v>1060</v>
      </c>
      <c r="Q32" s="20">
        <f>W32-V32</f>
        <v>1500</v>
      </c>
      <c r="R32" s="20">
        <f>P32-60</f>
        <v>1000</v>
      </c>
      <c r="S32" s="20">
        <f>R32+$C$21</f>
        <v>1060</v>
      </c>
      <c r="T32" s="20" t="s">
        <v>20</v>
      </c>
      <c r="U32" s="20" t="s">
        <v>20</v>
      </c>
      <c r="V32" s="20">
        <f>S32</f>
        <v>1060</v>
      </c>
      <c r="W32" s="20">
        <f>V32+(J32*$E$12)</f>
        <v>2560</v>
      </c>
      <c r="X32" s="21">
        <f>W32-60</f>
        <v>2500</v>
      </c>
      <c r="Y32" s="21">
        <f>X32+$C$21</f>
        <v>2560</v>
      </c>
      <c r="Z32" s="21" t="s">
        <v>20</v>
      </c>
      <c r="AA32" s="21" t="s">
        <v>20</v>
      </c>
      <c r="AB32" s="21">
        <f>Y32</f>
        <v>2560</v>
      </c>
      <c r="AC32" s="31">
        <f>AB32+(J32*$G$12)</f>
        <v>2740</v>
      </c>
      <c r="AD32" s="58">
        <f>AC32/60</f>
        <v>45.666666666666664</v>
      </c>
      <c r="AE32" s="118"/>
      <c r="AF32" s="118"/>
    </row>
    <row r="33" spans="7:32">
      <c r="I33" s="1" t="s">
        <v>11</v>
      </c>
      <c r="J33" s="1">
        <v>100</v>
      </c>
      <c r="K33" s="19">
        <f>N37</f>
        <v>1040</v>
      </c>
      <c r="L33" s="19">
        <f>K33+$C$21</f>
        <v>1100</v>
      </c>
      <c r="M33" s="19" t="s">
        <v>20</v>
      </c>
      <c r="N33" s="19">
        <f>O33-P32</f>
        <v>40</v>
      </c>
      <c r="O33" s="19">
        <f>L33</f>
        <v>1100</v>
      </c>
      <c r="P33" s="33">
        <f>O33+(J33*$C$11)</f>
        <v>2400</v>
      </c>
      <c r="Q33" s="20">
        <f>(W32-P33)+(W33-V33)</f>
        <v>1760</v>
      </c>
      <c r="R33" s="20">
        <f>W32</f>
        <v>2560</v>
      </c>
      <c r="S33" s="20">
        <f>R33+$C$21</f>
        <v>2620</v>
      </c>
      <c r="T33" s="20">
        <f>V33-P33</f>
        <v>220</v>
      </c>
      <c r="U33" s="20">
        <f>V33-W32</f>
        <v>60</v>
      </c>
      <c r="V33" s="20">
        <f>S33</f>
        <v>2620</v>
      </c>
      <c r="W33" s="20">
        <f>V33+(J33*$F$11)</f>
        <v>4220</v>
      </c>
      <c r="X33" s="21">
        <f>W33-60</f>
        <v>4160</v>
      </c>
      <c r="Y33" s="21">
        <f>X33+$C$21</f>
        <v>4220</v>
      </c>
      <c r="Z33" s="26" t="s">
        <v>20</v>
      </c>
      <c r="AA33" s="21">
        <f>AB33-AC32</f>
        <v>1480</v>
      </c>
      <c r="AB33" s="21">
        <f>Y33</f>
        <v>4220</v>
      </c>
      <c r="AC33" s="31">
        <f>AB33+(J33*$G$11)</f>
        <v>4390</v>
      </c>
      <c r="AD33" s="58">
        <f>AC33/60</f>
        <v>73.166666666666671</v>
      </c>
      <c r="AE33" s="118"/>
      <c r="AF33" s="118"/>
    </row>
    <row r="34" spans="7:32">
      <c r="I34" s="1" t="s">
        <v>13</v>
      </c>
      <c r="J34" s="1">
        <v>100</v>
      </c>
      <c r="K34" s="19">
        <f>N38</f>
        <v>2800</v>
      </c>
      <c r="L34" s="38">
        <f>K34+$C$21</f>
        <v>2860</v>
      </c>
      <c r="M34" s="19" t="s">
        <v>20</v>
      </c>
      <c r="N34" s="27">
        <f t="shared" ref="N34:N35" si="9">O34-P33</f>
        <v>460</v>
      </c>
      <c r="O34" s="19">
        <f>L34</f>
        <v>2860</v>
      </c>
      <c r="P34" s="33">
        <f>O34+(J34*$C$13)</f>
        <v>4060</v>
      </c>
      <c r="Q34" s="20">
        <f>(W33-P34)+(W34-V34)</f>
        <v>1760</v>
      </c>
      <c r="R34" s="20">
        <f>W33</f>
        <v>4220</v>
      </c>
      <c r="S34" s="20">
        <f>R34+$C$21</f>
        <v>4280</v>
      </c>
      <c r="T34" s="20">
        <f t="shared" ref="T34:T35" si="10">V34-P34</f>
        <v>220</v>
      </c>
      <c r="U34" s="20">
        <f t="shared" ref="U34:U35" si="11">V34-W33</f>
        <v>60</v>
      </c>
      <c r="V34" s="20">
        <f>S34</f>
        <v>4280</v>
      </c>
      <c r="W34" s="20">
        <f>V34+(J34*$D$13)</f>
        <v>5880</v>
      </c>
      <c r="X34" s="37">
        <f>W34-60</f>
        <v>5820</v>
      </c>
      <c r="Y34" s="37">
        <f>X34+$C$21</f>
        <v>5880</v>
      </c>
      <c r="Z34" s="26" t="s">
        <v>20</v>
      </c>
      <c r="AA34" s="26">
        <f>AB34-AC33</f>
        <v>1490</v>
      </c>
      <c r="AB34" s="21">
        <f>Y34</f>
        <v>5880</v>
      </c>
      <c r="AC34" s="31">
        <f>AB34+(J34*$G$13)</f>
        <v>6040</v>
      </c>
      <c r="AD34" s="58">
        <f>AC34/60</f>
        <v>100.66666666666667</v>
      </c>
      <c r="AE34" s="118"/>
      <c r="AF34" s="118"/>
    </row>
    <row r="35" spans="7:32">
      <c r="I35" s="44" t="s">
        <v>13</v>
      </c>
      <c r="J35" s="1">
        <v>100</v>
      </c>
      <c r="K35" s="19" t="s">
        <v>20</v>
      </c>
      <c r="L35" s="19" t="s">
        <v>20</v>
      </c>
      <c r="M35" s="19" t="s">
        <v>20</v>
      </c>
      <c r="N35" s="27">
        <f t="shared" si="9"/>
        <v>460</v>
      </c>
      <c r="O35" s="19">
        <f>N39</f>
        <v>4520</v>
      </c>
      <c r="P35" s="33">
        <f>O35+(J35*$C$13)</f>
        <v>5720</v>
      </c>
      <c r="Q35" s="20">
        <f>(W34-P35)+(W35-V35)</f>
        <v>1760</v>
      </c>
      <c r="R35" s="20" t="s">
        <v>20</v>
      </c>
      <c r="S35" s="20" t="s">
        <v>20</v>
      </c>
      <c r="T35" s="20">
        <f t="shared" si="10"/>
        <v>160</v>
      </c>
      <c r="U35" s="20">
        <f t="shared" si="11"/>
        <v>0</v>
      </c>
      <c r="V35" s="20">
        <f>W34</f>
        <v>5880</v>
      </c>
      <c r="W35" s="20">
        <f>V35+(J35*$D$13)</f>
        <v>7480</v>
      </c>
      <c r="X35" s="21">
        <f>W35-60</f>
        <v>7420</v>
      </c>
      <c r="Y35" s="21">
        <f>X35+$C$21</f>
        <v>7480</v>
      </c>
      <c r="Z35" s="26" t="s">
        <v>20</v>
      </c>
      <c r="AA35" s="26">
        <f>AB35-AC34</f>
        <v>1440</v>
      </c>
      <c r="AB35" s="21">
        <f>Y35</f>
        <v>7480</v>
      </c>
      <c r="AC35" s="31">
        <f>AB35+(J35*$G$13)</f>
        <v>7640</v>
      </c>
      <c r="AD35" s="58">
        <f>AC35/60</f>
        <v>127.33333333333333</v>
      </c>
      <c r="AE35" s="118"/>
      <c r="AF35" s="118"/>
    </row>
    <row r="36" spans="7:32">
      <c r="AE36" s="44" t="s">
        <v>64</v>
      </c>
      <c r="AF36" s="64">
        <f>AF31+AE31</f>
        <v>11150</v>
      </c>
    </row>
    <row r="37" spans="7:32">
      <c r="J37" t="s">
        <v>41</v>
      </c>
      <c r="K37">
        <f>$C$21+(J33*$C$11)</f>
        <v>1360</v>
      </c>
      <c r="L37">
        <f>(J33*$F$11)*$C$22</f>
        <v>160</v>
      </c>
      <c r="M37">
        <f>K37+L37</f>
        <v>1520</v>
      </c>
      <c r="N37">
        <f>W32-M37</f>
        <v>1040</v>
      </c>
    </row>
    <row r="38" spans="7:32">
      <c r="J38" t="s">
        <v>43</v>
      </c>
      <c r="K38">
        <f>C21+(J34*$C$13)</f>
        <v>1260</v>
      </c>
      <c r="L38">
        <f>(J34*$D$13)*$C$22</f>
        <v>160</v>
      </c>
      <c r="M38">
        <f>K38+L38</f>
        <v>1420</v>
      </c>
      <c r="N38">
        <f>W33-M38</f>
        <v>2800</v>
      </c>
    </row>
    <row r="39" spans="7:32" ht="16" customHeight="1">
      <c r="J39" t="s">
        <v>44</v>
      </c>
      <c r="K39">
        <f>J35*C13</f>
        <v>1200</v>
      </c>
      <c r="L39">
        <f>C22*(J35*D13)</f>
        <v>160</v>
      </c>
      <c r="M39">
        <f>K39+L39</f>
        <v>1360</v>
      </c>
      <c r="N39">
        <f>W34-M39</f>
        <v>4520</v>
      </c>
    </row>
    <row r="40" spans="7:32">
      <c r="G40" s="15"/>
    </row>
    <row r="41" spans="7:32">
      <c r="G41" s="15"/>
    </row>
    <row r="42" spans="7:32">
      <c r="G42" s="15"/>
    </row>
  </sheetData>
  <mergeCells count="46">
    <mergeCell ref="B9:C9"/>
    <mergeCell ref="D9:F9"/>
    <mergeCell ref="I11:AC11"/>
    <mergeCell ref="K12:L12"/>
    <mergeCell ref="B15:D15"/>
    <mergeCell ref="I19:AD19"/>
    <mergeCell ref="K20:L20"/>
    <mergeCell ref="O20:P20"/>
    <mergeCell ref="R20:S20"/>
    <mergeCell ref="V20:W20"/>
    <mergeCell ref="X20:Y20"/>
    <mergeCell ref="AB20:AC20"/>
    <mergeCell ref="A21:B21"/>
    <mergeCell ref="A22:B22"/>
    <mergeCell ref="A3:C3"/>
    <mergeCell ref="AA4:AB4"/>
    <mergeCell ref="O4:P4"/>
    <mergeCell ref="W4:X4"/>
    <mergeCell ref="Q4:R4"/>
    <mergeCell ref="K4:L4"/>
    <mergeCell ref="U4:V4"/>
    <mergeCell ref="O12:P12"/>
    <mergeCell ref="Q12:R12"/>
    <mergeCell ref="U12:V12"/>
    <mergeCell ref="W12:X12"/>
    <mergeCell ref="AA12:AB12"/>
    <mergeCell ref="I3:AC3"/>
    <mergeCell ref="A8:G8"/>
    <mergeCell ref="AE4:AE8"/>
    <mergeCell ref="AF4:AF8"/>
    <mergeCell ref="AE12:AE16"/>
    <mergeCell ref="AF12:AF16"/>
    <mergeCell ref="AE20:AE24"/>
    <mergeCell ref="AF20:AF24"/>
    <mergeCell ref="AE31:AE35"/>
    <mergeCell ref="AF31:AF35"/>
    <mergeCell ref="B26:D26"/>
    <mergeCell ref="B24:D24"/>
    <mergeCell ref="E26:F26"/>
    <mergeCell ref="X31:Y31"/>
    <mergeCell ref="AB31:AC31"/>
    <mergeCell ref="I30:AD30"/>
    <mergeCell ref="R31:S31"/>
    <mergeCell ref="V31:W31"/>
    <mergeCell ref="K31:L31"/>
    <mergeCell ref="O31:P31"/>
  </mergeCells>
  <pageMargins left="0.75" right="0.75" top="1" bottom="1" header="0.5" footer="0.5"/>
  <pageSetup orientation="portrait" horizontalDpi="4294967292" verticalDpi="4294967292"/>
  <ignoredErrors>
    <ignoredError sqref="O7 U7 O23 V23 AB2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135"/>
  <sheetViews>
    <sheetView workbookViewId="0">
      <selection activeCell="N91" sqref="N91"/>
    </sheetView>
  </sheetViews>
  <sheetFormatPr baseColWidth="10" defaultRowHeight="13" x14ac:dyDescent="0"/>
  <cols>
    <col min="1" max="2" width="10.83203125" style="66"/>
    <col min="3" max="3" width="7.83203125" style="66" customWidth="1"/>
    <col min="4" max="4" width="8.33203125" style="66" customWidth="1"/>
    <col min="5" max="5" width="8" style="66" customWidth="1"/>
    <col min="6" max="6" width="7.83203125" style="66" customWidth="1"/>
    <col min="7" max="7" width="8.83203125" style="66" customWidth="1"/>
    <col min="8" max="8" width="9.1640625" style="66" customWidth="1"/>
    <col min="9" max="18" width="5.83203125" style="66" customWidth="1"/>
    <col min="19" max="19" width="5.33203125" style="66" customWidth="1"/>
    <col min="20" max="16384" width="10.83203125" style="66"/>
  </cols>
  <sheetData>
    <row r="2" spans="1:19">
      <c r="E2" s="143"/>
      <c r="F2" s="143"/>
      <c r="G2" s="143" t="s">
        <v>161</v>
      </c>
      <c r="H2" s="143"/>
      <c r="I2" s="143"/>
    </row>
    <row r="3" spans="1:19" ht="26">
      <c r="B3" s="74" t="s">
        <v>10</v>
      </c>
      <c r="C3" s="105" t="s">
        <v>160</v>
      </c>
      <c r="D3" s="105" t="s">
        <v>159</v>
      </c>
      <c r="E3" s="74" t="s">
        <v>124</v>
      </c>
      <c r="F3" s="74" t="s">
        <v>123</v>
      </c>
      <c r="G3" s="74" t="s">
        <v>11</v>
      </c>
      <c r="H3" s="74" t="s">
        <v>12</v>
      </c>
      <c r="I3" s="74" t="s">
        <v>13</v>
      </c>
      <c r="N3" s="104"/>
      <c r="P3" s="104"/>
      <c r="R3" s="104"/>
    </row>
    <row r="4" spans="1:19" ht="15">
      <c r="B4" s="74" t="s">
        <v>129</v>
      </c>
      <c r="C4" s="66">
        <v>1200</v>
      </c>
      <c r="D4" s="66">
        <v>500</v>
      </c>
      <c r="E4" s="66">
        <v>3000</v>
      </c>
      <c r="F4" s="66">
        <v>5000</v>
      </c>
      <c r="G4" s="66">
        <v>1</v>
      </c>
      <c r="H4" s="66">
        <v>2</v>
      </c>
      <c r="I4" s="66">
        <v>2</v>
      </c>
      <c r="M4"/>
      <c r="N4"/>
      <c r="O4"/>
      <c r="P4"/>
      <c r="Q4"/>
      <c r="R4"/>
      <c r="S4"/>
    </row>
    <row r="5" spans="1:19" ht="15">
      <c r="B5" s="74" t="s">
        <v>128</v>
      </c>
      <c r="C5" s="66">
        <v>2000</v>
      </c>
      <c r="D5" s="66">
        <v>700</v>
      </c>
      <c r="E5" s="66">
        <v>6000</v>
      </c>
      <c r="F5" s="66">
        <v>3000</v>
      </c>
      <c r="G5" s="66">
        <v>4</v>
      </c>
      <c r="H5" s="66">
        <v>1</v>
      </c>
      <c r="I5" s="66">
        <v>3</v>
      </c>
      <c r="M5"/>
      <c r="N5"/>
      <c r="O5"/>
      <c r="P5"/>
      <c r="Q5"/>
      <c r="R5"/>
      <c r="S5"/>
    </row>
    <row r="6" spans="1:19" ht="15">
      <c r="B6" s="74" t="s">
        <v>127</v>
      </c>
      <c r="C6" s="66">
        <v>1800</v>
      </c>
      <c r="D6" s="66">
        <v>300</v>
      </c>
      <c r="E6" s="66">
        <v>2000</v>
      </c>
      <c r="F6" s="66">
        <v>6000</v>
      </c>
      <c r="G6" s="66">
        <v>0</v>
      </c>
      <c r="H6" s="66">
        <v>0</v>
      </c>
      <c r="I6" s="66">
        <v>4</v>
      </c>
      <c r="M6"/>
      <c r="N6"/>
      <c r="O6"/>
      <c r="P6"/>
      <c r="Q6"/>
      <c r="R6"/>
      <c r="S6"/>
    </row>
    <row r="7" spans="1:19" ht="15">
      <c r="M7"/>
      <c r="N7"/>
      <c r="O7"/>
      <c r="P7"/>
      <c r="Q7"/>
      <c r="R7"/>
      <c r="S7"/>
    </row>
    <row r="8" spans="1:19" ht="15">
      <c r="B8" s="66" t="s">
        <v>158</v>
      </c>
      <c r="C8" s="87">
        <v>0.35</v>
      </c>
      <c r="L8" s="103"/>
      <c r="M8"/>
      <c r="N8"/>
      <c r="O8"/>
      <c r="P8"/>
      <c r="Q8"/>
      <c r="R8"/>
      <c r="S8"/>
    </row>
    <row r="9" spans="1:19" ht="15">
      <c r="B9" s="66" t="s">
        <v>157</v>
      </c>
      <c r="C9" s="66">
        <v>15650</v>
      </c>
      <c r="M9"/>
      <c r="N9"/>
      <c r="O9"/>
      <c r="P9"/>
      <c r="Q9"/>
      <c r="R9"/>
      <c r="S9"/>
    </row>
    <row r="10" spans="1:19" ht="15">
      <c r="B10" s="66" t="s">
        <v>156</v>
      </c>
      <c r="C10" s="87">
        <v>1</v>
      </c>
      <c r="M10"/>
      <c r="N10"/>
      <c r="O10"/>
      <c r="P10"/>
      <c r="Q10"/>
      <c r="R10"/>
      <c r="S10"/>
    </row>
    <row r="11" spans="1:19" ht="15">
      <c r="B11" s="66" t="s">
        <v>155</v>
      </c>
      <c r="C11" s="87">
        <v>1</v>
      </c>
      <c r="M11"/>
      <c r="N11"/>
      <c r="O11"/>
      <c r="P11"/>
      <c r="Q11"/>
      <c r="R11"/>
      <c r="S11"/>
    </row>
    <row r="12" spans="1:19" ht="15">
      <c r="B12" s="66" t="s">
        <v>154</v>
      </c>
      <c r="C12" s="87">
        <v>0.2</v>
      </c>
      <c r="M12"/>
      <c r="N12"/>
      <c r="O12"/>
      <c r="P12"/>
      <c r="Q12"/>
      <c r="R12"/>
      <c r="S12"/>
    </row>
    <row r="13" spans="1:19" ht="15">
      <c r="B13" s="66" t="s">
        <v>153</v>
      </c>
      <c r="C13" s="87">
        <v>0.1</v>
      </c>
      <c r="M13"/>
      <c r="N13"/>
      <c r="O13"/>
      <c r="P13"/>
      <c r="Q13"/>
      <c r="R13"/>
      <c r="S13"/>
    </row>
    <row r="14" spans="1:19" ht="12.75" customHeight="1">
      <c r="B14" s="66" t="s">
        <v>152</v>
      </c>
      <c r="C14" s="87">
        <v>0.95</v>
      </c>
      <c r="M14"/>
      <c r="N14"/>
      <c r="O14"/>
      <c r="P14"/>
      <c r="Q14"/>
      <c r="R14"/>
      <c r="S14"/>
    </row>
    <row r="15" spans="1:19" ht="15">
      <c r="M15"/>
      <c r="N15"/>
      <c r="O15"/>
      <c r="P15"/>
      <c r="Q15"/>
      <c r="R15"/>
      <c r="S15"/>
    </row>
    <row r="16" spans="1:19" ht="15">
      <c r="A16" s="88">
        <v>1</v>
      </c>
      <c r="B16" s="66" t="s">
        <v>151</v>
      </c>
      <c r="M16"/>
      <c r="N16"/>
      <c r="O16"/>
      <c r="P16"/>
      <c r="Q16"/>
      <c r="R16"/>
      <c r="S16"/>
    </row>
    <row r="17" spans="1:19" ht="15">
      <c r="B17" s="66" t="s">
        <v>150</v>
      </c>
      <c r="C17" s="102">
        <f>C9*C11*(1-C12)*(1-C13)*C14*(1+C8)</f>
        <v>14451.210000000001</v>
      </c>
      <c r="M17"/>
      <c r="N17"/>
      <c r="O17"/>
      <c r="P17"/>
      <c r="Q17"/>
      <c r="R17"/>
      <c r="S17"/>
    </row>
    <row r="18" spans="1:19">
      <c r="B18" s="66" t="s">
        <v>149</v>
      </c>
      <c r="C18" s="102">
        <f>C17</f>
        <v>14451.210000000001</v>
      </c>
    </row>
    <row r="19" spans="1:19">
      <c r="B19" s="66" t="s">
        <v>148</v>
      </c>
      <c r="C19" s="102">
        <f>C18</f>
        <v>14451.210000000001</v>
      </c>
    </row>
    <row r="21" spans="1:19">
      <c r="A21" s="88">
        <v>3</v>
      </c>
      <c r="B21" s="66" t="s">
        <v>147</v>
      </c>
    </row>
    <row r="22" spans="1:19">
      <c r="B22" s="66" t="s">
        <v>119</v>
      </c>
      <c r="C22" s="66" t="s">
        <v>146</v>
      </c>
      <c r="D22" s="66" t="s">
        <v>145</v>
      </c>
      <c r="E22" s="66" t="s">
        <v>144</v>
      </c>
      <c r="F22" s="66" t="s">
        <v>143</v>
      </c>
      <c r="G22" s="66" t="s">
        <v>142</v>
      </c>
      <c r="H22" s="66" t="s">
        <v>118</v>
      </c>
    </row>
    <row r="23" spans="1:19">
      <c r="B23" s="66" t="s">
        <v>116</v>
      </c>
      <c r="C23" s="66">
        <v>0.25</v>
      </c>
      <c r="D23" s="79">
        <v>1</v>
      </c>
      <c r="E23" s="79">
        <v>1</v>
      </c>
      <c r="F23" s="79">
        <v>1</v>
      </c>
      <c r="G23" s="79">
        <f>F23*G24</f>
        <v>0.76500000000000001</v>
      </c>
      <c r="H23" s="79">
        <f>C23/G23</f>
        <v>0.32679738562091504</v>
      </c>
      <c r="I23" s="66" t="s">
        <v>115</v>
      </c>
      <c r="J23" s="100"/>
    </row>
    <row r="24" spans="1:19">
      <c r="B24" s="66" t="s">
        <v>114</v>
      </c>
      <c r="C24" s="66">
        <v>0.5</v>
      </c>
      <c r="D24" s="79">
        <v>1</v>
      </c>
      <c r="E24" s="79">
        <v>1</v>
      </c>
      <c r="F24" s="79">
        <v>1</v>
      </c>
      <c r="G24" s="79">
        <f>F24*G25</f>
        <v>0.76500000000000001</v>
      </c>
      <c r="H24" s="79">
        <f>C24/G24</f>
        <v>0.65359477124183007</v>
      </c>
      <c r="I24" s="66" t="s">
        <v>113</v>
      </c>
      <c r="J24" s="100"/>
    </row>
    <row r="25" spans="1:19">
      <c r="B25" s="66" t="s">
        <v>112</v>
      </c>
      <c r="C25" s="66">
        <v>0.2</v>
      </c>
      <c r="D25" s="79">
        <v>1</v>
      </c>
      <c r="E25" s="79">
        <v>1</v>
      </c>
      <c r="F25" s="79">
        <v>0.9</v>
      </c>
      <c r="G25" s="79">
        <f>F25*G26</f>
        <v>0.76500000000000001</v>
      </c>
      <c r="H25" s="79">
        <f>C25/G25</f>
        <v>0.26143790849673204</v>
      </c>
      <c r="J25" s="100"/>
    </row>
    <row r="26" spans="1:19">
      <c r="B26" s="66" t="s">
        <v>111</v>
      </c>
      <c r="C26" s="66">
        <v>0.3</v>
      </c>
      <c r="D26" s="79">
        <v>1</v>
      </c>
      <c r="E26" s="79">
        <v>1</v>
      </c>
      <c r="F26" s="79">
        <v>1</v>
      </c>
      <c r="G26" s="79">
        <f>F26*G27</f>
        <v>0.85</v>
      </c>
      <c r="H26" s="79">
        <f>C26/G26</f>
        <v>0.35294117647058826</v>
      </c>
      <c r="J26" s="100"/>
    </row>
    <row r="27" spans="1:19">
      <c r="B27" s="80" t="s">
        <v>110</v>
      </c>
      <c r="C27" s="80">
        <v>0.2</v>
      </c>
      <c r="D27" s="101">
        <v>1</v>
      </c>
      <c r="E27" s="101">
        <v>1</v>
      </c>
      <c r="F27" s="101">
        <v>0.85</v>
      </c>
      <c r="G27" s="101">
        <f>F27</f>
        <v>0.85</v>
      </c>
      <c r="H27" s="101">
        <f>C27/G27</f>
        <v>0.23529411764705885</v>
      </c>
      <c r="I27" s="80"/>
      <c r="J27" s="100"/>
    </row>
    <row r="28" spans="1:19">
      <c r="B28" s="84" t="s">
        <v>109</v>
      </c>
      <c r="C28" s="84">
        <v>0.4</v>
      </c>
      <c r="D28" s="83">
        <v>1</v>
      </c>
      <c r="E28" s="83">
        <v>1</v>
      </c>
      <c r="F28" s="83">
        <v>1</v>
      </c>
      <c r="G28" s="83">
        <f>F28</f>
        <v>1</v>
      </c>
      <c r="H28" s="83">
        <f>C28</f>
        <v>0.4</v>
      </c>
      <c r="I28" s="84"/>
      <c r="J28" s="100"/>
    </row>
    <row r="29" spans="1:19">
      <c r="B29" s="66" t="s">
        <v>108</v>
      </c>
      <c r="C29" s="66">
        <v>0.86</v>
      </c>
      <c r="D29" s="79">
        <v>1</v>
      </c>
      <c r="E29" s="79">
        <v>1</v>
      </c>
      <c r="F29" s="79">
        <v>1</v>
      </c>
      <c r="G29" s="79">
        <f>F29*G30</f>
        <v>0.95</v>
      </c>
      <c r="H29" s="79">
        <f t="shared" ref="H29:H37" si="0">C29/G29</f>
        <v>0.90526315789473688</v>
      </c>
      <c r="I29" s="66" t="s">
        <v>107</v>
      </c>
      <c r="J29" s="100"/>
    </row>
    <row r="30" spans="1:19">
      <c r="B30" s="66" t="s">
        <v>106</v>
      </c>
      <c r="C30" s="66">
        <v>1</v>
      </c>
      <c r="D30" s="79">
        <v>1</v>
      </c>
      <c r="E30" s="79">
        <v>1</v>
      </c>
      <c r="F30" s="79">
        <v>1</v>
      </c>
      <c r="G30" s="79">
        <f>F30*G31</f>
        <v>0.95</v>
      </c>
      <c r="H30" s="79">
        <f t="shared" si="0"/>
        <v>1.0526315789473684</v>
      </c>
      <c r="J30" s="100"/>
    </row>
    <row r="31" spans="1:19">
      <c r="B31" s="66" t="s">
        <v>105</v>
      </c>
      <c r="C31" s="66">
        <v>0.6</v>
      </c>
      <c r="D31" s="79">
        <v>1</v>
      </c>
      <c r="E31" s="79">
        <v>1</v>
      </c>
      <c r="F31" s="79">
        <v>1</v>
      </c>
      <c r="G31" s="79">
        <f>F31*G32</f>
        <v>0.95</v>
      </c>
      <c r="H31" s="79">
        <f t="shared" si="0"/>
        <v>0.63157894736842102</v>
      </c>
      <c r="I31" s="66" t="s">
        <v>104</v>
      </c>
      <c r="J31" s="100"/>
    </row>
    <row r="32" spans="1:19">
      <c r="B32" s="66" t="s">
        <v>103</v>
      </c>
      <c r="C32" s="66">
        <v>0.8</v>
      </c>
      <c r="D32" s="79">
        <v>1</v>
      </c>
      <c r="E32" s="79">
        <v>1</v>
      </c>
      <c r="F32" s="79">
        <v>1</v>
      </c>
      <c r="G32" s="79">
        <f>F32*G33</f>
        <v>0.95</v>
      </c>
      <c r="H32" s="79">
        <f t="shared" si="0"/>
        <v>0.8421052631578948</v>
      </c>
      <c r="J32" s="100"/>
    </row>
    <row r="33" spans="1:13">
      <c r="B33" s="84" t="s">
        <v>102</v>
      </c>
      <c r="C33" s="84">
        <v>0.2</v>
      </c>
      <c r="D33" s="83">
        <v>1</v>
      </c>
      <c r="E33" s="83">
        <v>1</v>
      </c>
      <c r="F33" s="83">
        <v>0.95</v>
      </c>
      <c r="G33" s="83">
        <f>F33</f>
        <v>0.95</v>
      </c>
      <c r="H33" s="83">
        <f t="shared" si="0"/>
        <v>0.2105263157894737</v>
      </c>
      <c r="I33" s="84"/>
      <c r="J33" s="100"/>
    </row>
    <row r="34" spans="1:13">
      <c r="B34" s="66" t="s">
        <v>101</v>
      </c>
      <c r="C34" s="66">
        <v>0.3</v>
      </c>
      <c r="D34" s="79">
        <v>1</v>
      </c>
      <c r="E34" s="79">
        <v>1</v>
      </c>
      <c r="F34" s="79">
        <v>1</v>
      </c>
      <c r="G34" s="79">
        <f>F34*G35</f>
        <v>0.93</v>
      </c>
      <c r="H34" s="79">
        <f t="shared" si="0"/>
        <v>0.32258064516129031</v>
      </c>
      <c r="J34" s="100"/>
    </row>
    <row r="35" spans="1:13">
      <c r="B35" s="66" t="s">
        <v>100</v>
      </c>
      <c r="C35" s="66">
        <v>0.3</v>
      </c>
      <c r="D35" s="79">
        <v>1</v>
      </c>
      <c r="E35" s="79">
        <v>1</v>
      </c>
      <c r="F35" s="79">
        <v>1</v>
      </c>
      <c r="G35" s="79">
        <f>F35*G36</f>
        <v>0.93</v>
      </c>
      <c r="H35" s="79">
        <f t="shared" si="0"/>
        <v>0.32258064516129031</v>
      </c>
      <c r="J35" s="100"/>
    </row>
    <row r="36" spans="1:13">
      <c r="B36" s="66" t="s">
        <v>99</v>
      </c>
      <c r="C36" s="66">
        <v>0.33</v>
      </c>
      <c r="D36" s="79">
        <v>1</v>
      </c>
      <c r="E36" s="79">
        <v>1</v>
      </c>
      <c r="F36" s="79">
        <v>1</v>
      </c>
      <c r="G36" s="79">
        <f>F36*G37</f>
        <v>0.93</v>
      </c>
      <c r="H36" s="79">
        <f t="shared" si="0"/>
        <v>0.35483870967741937</v>
      </c>
      <c r="J36" s="100"/>
    </row>
    <row r="37" spans="1:13">
      <c r="B37" s="84" t="s">
        <v>98</v>
      </c>
      <c r="C37" s="84">
        <v>0.2</v>
      </c>
      <c r="D37" s="83">
        <v>1</v>
      </c>
      <c r="E37" s="83">
        <v>1</v>
      </c>
      <c r="F37" s="83">
        <v>0.93</v>
      </c>
      <c r="G37" s="83">
        <f>F37</f>
        <v>0.93</v>
      </c>
      <c r="H37" s="83">
        <f t="shared" si="0"/>
        <v>0.21505376344086022</v>
      </c>
      <c r="I37" s="84"/>
      <c r="J37" s="100"/>
    </row>
    <row r="39" spans="1:13">
      <c r="A39" s="88">
        <v>4</v>
      </c>
      <c r="B39" s="66" t="s">
        <v>141</v>
      </c>
    </row>
    <row r="40" spans="1:13">
      <c r="B40" s="66" t="s">
        <v>125</v>
      </c>
      <c r="C40" s="66" t="s">
        <v>124</v>
      </c>
      <c r="D40" s="66" t="s">
        <v>123</v>
      </c>
      <c r="E40" s="66" t="s">
        <v>122</v>
      </c>
    </row>
    <row r="41" spans="1:13">
      <c r="B41" s="66" t="s">
        <v>11</v>
      </c>
      <c r="C41" s="66">
        <f>(G4*E4+G5*E5+E6*G6)</f>
        <v>27000</v>
      </c>
      <c r="D41" s="66">
        <f>(G4*F4+G5*F5+F6*G6)</f>
        <v>17000</v>
      </c>
      <c r="E41" s="87">
        <v>0.1</v>
      </c>
      <c r="G41" s="86"/>
      <c r="I41" s="86"/>
      <c r="J41" s="99"/>
    </row>
    <row r="42" spans="1:13">
      <c r="B42" s="66" t="s">
        <v>12</v>
      </c>
      <c r="C42" s="66">
        <f>(E4*H4+E5*H5+E6*H6)</f>
        <v>12000</v>
      </c>
      <c r="D42" s="66">
        <f>(H4*F4+H5*F5+F6*H6)</f>
        <v>13000</v>
      </c>
      <c r="E42" s="87">
        <v>0.1</v>
      </c>
      <c r="G42" s="86"/>
      <c r="I42" s="86"/>
    </row>
    <row r="43" spans="1:13">
      <c r="B43" s="66" t="s">
        <v>13</v>
      </c>
      <c r="C43" s="66">
        <f>(E4*I4+E5*I5+E6*I6)</f>
        <v>32000</v>
      </c>
      <c r="D43" s="66">
        <f>(I4*F4+I5*F5+F6*I6)</f>
        <v>43000</v>
      </c>
      <c r="E43" s="87">
        <v>0.1</v>
      </c>
      <c r="G43" s="86"/>
      <c r="I43" s="86"/>
    </row>
    <row r="45" spans="1:13">
      <c r="B45" s="66" t="s">
        <v>121</v>
      </c>
      <c r="G45" s="144" t="s">
        <v>120</v>
      </c>
      <c r="H45" s="144"/>
    </row>
    <row r="46" spans="1:13">
      <c r="B46" s="66" t="s">
        <v>119</v>
      </c>
      <c r="C46" s="66" t="s">
        <v>118</v>
      </c>
      <c r="D46" s="66" t="s">
        <v>91</v>
      </c>
      <c r="E46" s="66" t="s">
        <v>90</v>
      </c>
      <c r="F46" s="66" t="s">
        <v>117</v>
      </c>
      <c r="G46" s="66" t="s">
        <v>91</v>
      </c>
      <c r="H46" s="66" t="s">
        <v>90</v>
      </c>
    </row>
    <row r="47" spans="1:13" ht="15">
      <c r="B47" s="66" t="s">
        <v>116</v>
      </c>
      <c r="C47" s="79">
        <f t="shared" ref="C47:C61" si="1">H23</f>
        <v>0.32679738562091504</v>
      </c>
      <c r="D47" s="78">
        <f t="shared" ref="D47:D52" si="2">$C$41*C47</f>
        <v>8823.5294117647063</v>
      </c>
      <c r="E47" s="78">
        <f t="shared" ref="E47:E52" si="3">$D$41*C47</f>
        <v>5555.5555555555557</v>
      </c>
      <c r="F47" s="78">
        <f t="shared" ref="F47:F64" si="4">$C$17</f>
        <v>14451.210000000001</v>
      </c>
      <c r="G47" s="77">
        <f>D47+D53</f>
        <v>19686.68730650155</v>
      </c>
      <c r="H47" s="77">
        <f>E47+E53</f>
        <v>17323.976608187135</v>
      </c>
      <c r="I47" s="66" t="s">
        <v>115</v>
      </c>
      <c r="J47" s="86"/>
      <c r="M47" s="66" t="s">
        <v>140</v>
      </c>
    </row>
    <row r="48" spans="1:13" ht="15">
      <c r="B48" s="66" t="s">
        <v>114</v>
      </c>
      <c r="C48" s="79">
        <f t="shared" si="1"/>
        <v>0.65359477124183007</v>
      </c>
      <c r="D48" s="78">
        <f t="shared" si="2"/>
        <v>17647.058823529413</v>
      </c>
      <c r="E48" s="78">
        <f t="shared" si="3"/>
        <v>11111.111111111111</v>
      </c>
      <c r="F48" s="78">
        <f t="shared" si="4"/>
        <v>14451.210000000001</v>
      </c>
      <c r="G48" s="85">
        <f>D48+D55</f>
        <v>25226.006191950466</v>
      </c>
      <c r="H48" s="85">
        <f>E48+E55</f>
        <v>19321.637426900583</v>
      </c>
      <c r="I48" s="66" t="s">
        <v>113</v>
      </c>
      <c r="J48" s="86"/>
      <c r="M48" s="66" t="s">
        <v>139</v>
      </c>
    </row>
    <row r="49" spans="2:11" ht="15">
      <c r="B49" s="66" t="s">
        <v>112</v>
      </c>
      <c r="C49" s="79">
        <f t="shared" si="1"/>
        <v>0.26143790849673204</v>
      </c>
      <c r="D49" s="78">
        <f t="shared" si="2"/>
        <v>7058.8235294117649</v>
      </c>
      <c r="E49" s="78">
        <f t="shared" si="3"/>
        <v>4444.4444444444443</v>
      </c>
      <c r="F49" s="78">
        <f t="shared" si="4"/>
        <v>14451.210000000001</v>
      </c>
      <c r="G49" s="77">
        <f t="shared" ref="G49:H52" si="5">D49</f>
        <v>7058.8235294117649</v>
      </c>
      <c r="H49" s="77">
        <f t="shared" si="5"/>
        <v>4444.4444444444443</v>
      </c>
      <c r="J49" s="86"/>
    </row>
    <row r="50" spans="2:11" ht="15">
      <c r="B50" s="66" t="s">
        <v>111</v>
      </c>
      <c r="C50" s="79">
        <f t="shared" si="1"/>
        <v>0.35294117647058826</v>
      </c>
      <c r="D50" s="78">
        <f t="shared" si="2"/>
        <v>9529.4117647058829</v>
      </c>
      <c r="E50" s="78">
        <f t="shared" si="3"/>
        <v>6000</v>
      </c>
      <c r="F50" s="78">
        <f t="shared" si="4"/>
        <v>14451.210000000001</v>
      </c>
      <c r="G50" s="77">
        <f t="shared" si="5"/>
        <v>9529.4117647058829</v>
      </c>
      <c r="H50" s="77">
        <f t="shared" si="5"/>
        <v>6000</v>
      </c>
      <c r="J50" s="86"/>
      <c r="K50" s="77"/>
    </row>
    <row r="51" spans="2:11" ht="15">
      <c r="B51" s="80" t="s">
        <v>110</v>
      </c>
      <c r="C51" s="79">
        <f t="shared" si="1"/>
        <v>0.23529411764705885</v>
      </c>
      <c r="D51" s="78">
        <f t="shared" si="2"/>
        <v>6352.9411764705892</v>
      </c>
      <c r="E51" s="78">
        <f t="shared" si="3"/>
        <v>4000.0000000000005</v>
      </c>
      <c r="F51" s="78">
        <f t="shared" si="4"/>
        <v>14451.210000000001</v>
      </c>
      <c r="G51" s="77">
        <f t="shared" si="5"/>
        <v>6352.9411764705892</v>
      </c>
      <c r="H51" s="77">
        <f t="shared" si="5"/>
        <v>4000.0000000000005</v>
      </c>
      <c r="I51" s="80"/>
      <c r="J51" s="86"/>
      <c r="K51" s="77"/>
    </row>
    <row r="52" spans="2:11" ht="15">
      <c r="B52" s="84" t="s">
        <v>109</v>
      </c>
      <c r="C52" s="83">
        <f t="shared" si="1"/>
        <v>0.4</v>
      </c>
      <c r="D52" s="82">
        <f t="shared" si="2"/>
        <v>10800</v>
      </c>
      <c r="E52" s="82">
        <f t="shared" si="3"/>
        <v>6800</v>
      </c>
      <c r="F52" s="82">
        <f t="shared" si="4"/>
        <v>14451.210000000001</v>
      </c>
      <c r="G52" s="81">
        <f t="shared" si="5"/>
        <v>10800</v>
      </c>
      <c r="H52" s="81">
        <f t="shared" si="5"/>
        <v>6800</v>
      </c>
      <c r="I52" s="84"/>
      <c r="J52" s="86"/>
    </row>
    <row r="53" spans="2:11" ht="15">
      <c r="B53" s="66" t="s">
        <v>108</v>
      </c>
      <c r="C53" s="79">
        <f t="shared" si="1"/>
        <v>0.90526315789473688</v>
      </c>
      <c r="D53" s="78">
        <f>$C$42*C53</f>
        <v>10863.157894736843</v>
      </c>
      <c r="E53" s="78">
        <f>$D$42*C53</f>
        <v>11768.42105263158</v>
      </c>
      <c r="F53" s="78">
        <f t="shared" si="4"/>
        <v>14451.210000000001</v>
      </c>
      <c r="G53" s="77"/>
      <c r="H53" s="77"/>
      <c r="I53" s="66" t="s">
        <v>107</v>
      </c>
      <c r="J53" s="86"/>
    </row>
    <row r="54" spans="2:11" ht="15">
      <c r="B54" s="66" t="s">
        <v>106</v>
      </c>
      <c r="C54" s="79">
        <f t="shared" si="1"/>
        <v>1.0526315789473684</v>
      </c>
      <c r="D54" s="78">
        <f>$C$42*C54</f>
        <v>12631.57894736842</v>
      </c>
      <c r="E54" s="78">
        <f>$D$42*C54</f>
        <v>13684.210526315788</v>
      </c>
      <c r="F54" s="78">
        <f t="shared" si="4"/>
        <v>14451.210000000001</v>
      </c>
      <c r="G54" s="77">
        <f>D54</f>
        <v>12631.57894736842</v>
      </c>
      <c r="H54" s="77">
        <f>E54</f>
        <v>13684.210526315788</v>
      </c>
      <c r="J54" s="86"/>
    </row>
    <row r="55" spans="2:11" ht="15">
      <c r="B55" s="66" t="s">
        <v>105</v>
      </c>
      <c r="C55" s="79">
        <f t="shared" si="1"/>
        <v>0.63157894736842102</v>
      </c>
      <c r="D55" s="78">
        <f>$C$42*C55</f>
        <v>7578.9473684210525</v>
      </c>
      <c r="E55" s="78">
        <f>$D$42*C55</f>
        <v>8210.5263157894733</v>
      </c>
      <c r="F55" s="78">
        <f t="shared" si="4"/>
        <v>14451.210000000001</v>
      </c>
      <c r="G55" s="77"/>
      <c r="H55" s="77"/>
      <c r="I55" s="66" t="s">
        <v>104</v>
      </c>
      <c r="J55" s="86"/>
    </row>
    <row r="56" spans="2:11" ht="15">
      <c r="B56" s="66" t="s">
        <v>103</v>
      </c>
      <c r="C56" s="79">
        <f t="shared" si="1"/>
        <v>0.8421052631578948</v>
      </c>
      <c r="D56" s="78">
        <f>$C$42*C56</f>
        <v>10105.263157894738</v>
      </c>
      <c r="E56" s="78">
        <f>$D$42*C56</f>
        <v>10947.368421052632</v>
      </c>
      <c r="F56" s="78">
        <f t="shared" si="4"/>
        <v>14451.210000000001</v>
      </c>
      <c r="G56" s="77">
        <f t="shared" ref="G56:G64" si="6">D56</f>
        <v>10105.263157894738</v>
      </c>
      <c r="H56" s="77">
        <f t="shared" ref="H56:H64" si="7">E56</f>
        <v>10947.368421052632</v>
      </c>
      <c r="J56" s="86"/>
    </row>
    <row r="57" spans="2:11" ht="15">
      <c r="B57" s="84" t="s">
        <v>102</v>
      </c>
      <c r="C57" s="83">
        <f t="shared" si="1"/>
        <v>0.2105263157894737</v>
      </c>
      <c r="D57" s="82">
        <f>$C$42*C57</f>
        <v>2526.3157894736846</v>
      </c>
      <c r="E57" s="82">
        <f>$D$42*C57</f>
        <v>2736.8421052631579</v>
      </c>
      <c r="F57" s="82">
        <f t="shared" si="4"/>
        <v>14451.210000000001</v>
      </c>
      <c r="G57" s="81">
        <f t="shared" si="6"/>
        <v>2526.3157894736846</v>
      </c>
      <c r="H57" s="81">
        <f t="shared" si="7"/>
        <v>2736.8421052631579</v>
      </c>
      <c r="I57" s="84"/>
      <c r="J57" s="86"/>
    </row>
    <row r="58" spans="2:11" ht="15">
      <c r="B58" s="66" t="s">
        <v>101</v>
      </c>
      <c r="C58" s="79">
        <f t="shared" si="1"/>
        <v>0.32258064516129031</v>
      </c>
      <c r="D58" s="78">
        <f>$C$43*C58</f>
        <v>10322.58064516129</v>
      </c>
      <c r="E58" s="78">
        <f>$D$43*C58</f>
        <v>13870.967741935483</v>
      </c>
      <c r="F58" s="78">
        <f t="shared" si="4"/>
        <v>14451.210000000001</v>
      </c>
      <c r="G58" s="77">
        <f t="shared" si="6"/>
        <v>10322.58064516129</v>
      </c>
      <c r="H58" s="77">
        <f t="shared" si="7"/>
        <v>13870.967741935483</v>
      </c>
      <c r="J58" s="86"/>
    </row>
    <row r="59" spans="2:11" ht="15">
      <c r="B59" s="66" t="s">
        <v>100</v>
      </c>
      <c r="C59" s="79">
        <f t="shared" si="1"/>
        <v>0.32258064516129031</v>
      </c>
      <c r="D59" s="78">
        <f>$C$43*C59</f>
        <v>10322.58064516129</v>
      </c>
      <c r="E59" s="78">
        <f>$D$43*C59</f>
        <v>13870.967741935483</v>
      </c>
      <c r="F59" s="78">
        <f t="shared" si="4"/>
        <v>14451.210000000001</v>
      </c>
      <c r="G59" s="77">
        <f t="shared" si="6"/>
        <v>10322.58064516129</v>
      </c>
      <c r="H59" s="77">
        <f t="shared" si="7"/>
        <v>13870.967741935483</v>
      </c>
      <c r="J59" s="86"/>
    </row>
    <row r="60" spans="2:11" ht="15">
      <c r="B60" s="66" t="s">
        <v>99</v>
      </c>
      <c r="C60" s="79">
        <f t="shared" si="1"/>
        <v>0.35483870967741937</v>
      </c>
      <c r="D60" s="78">
        <f>$C$43*C60</f>
        <v>11354.83870967742</v>
      </c>
      <c r="E60" s="78">
        <f>$D$43*C60</f>
        <v>15258.064516129032</v>
      </c>
      <c r="F60" s="78">
        <f t="shared" si="4"/>
        <v>14451.210000000001</v>
      </c>
      <c r="G60" s="77">
        <f t="shared" si="6"/>
        <v>11354.83870967742</v>
      </c>
      <c r="H60" s="77">
        <f t="shared" si="7"/>
        <v>15258.064516129032</v>
      </c>
      <c r="J60" s="86"/>
    </row>
    <row r="61" spans="2:11" ht="15">
      <c r="B61" s="84" t="s">
        <v>98</v>
      </c>
      <c r="C61" s="83">
        <f t="shared" si="1"/>
        <v>0.21505376344086022</v>
      </c>
      <c r="D61" s="82">
        <f>$C$43*C61</f>
        <v>6881.7204301075271</v>
      </c>
      <c r="E61" s="82">
        <f>$D$43*C61</f>
        <v>9247.3118279569899</v>
      </c>
      <c r="F61" s="82">
        <f t="shared" si="4"/>
        <v>14451.210000000001</v>
      </c>
      <c r="G61" s="81">
        <f t="shared" si="6"/>
        <v>6881.7204301075271</v>
      </c>
      <c r="H61" s="81">
        <f t="shared" si="7"/>
        <v>9247.3118279569899</v>
      </c>
      <c r="I61" s="84"/>
      <c r="J61" s="86"/>
    </row>
    <row r="62" spans="2:11" ht="15">
      <c r="B62" s="80" t="s">
        <v>97</v>
      </c>
      <c r="C62" s="79">
        <v>0.6</v>
      </c>
      <c r="D62" s="78">
        <f>E4*C62</f>
        <v>1800</v>
      </c>
      <c r="E62" s="78">
        <f>F4*C62</f>
        <v>3000</v>
      </c>
      <c r="F62" s="78">
        <f t="shared" si="4"/>
        <v>14451.210000000001</v>
      </c>
      <c r="G62" s="77">
        <f t="shared" si="6"/>
        <v>1800</v>
      </c>
      <c r="H62" s="77">
        <f t="shared" si="7"/>
        <v>3000</v>
      </c>
      <c r="J62" s="86"/>
    </row>
    <row r="63" spans="2:11" ht="15">
      <c r="B63" s="80" t="s">
        <v>96</v>
      </c>
      <c r="C63" s="79">
        <v>0.5</v>
      </c>
      <c r="D63" s="78">
        <f>E5*C63</f>
        <v>3000</v>
      </c>
      <c r="E63" s="78">
        <f>F5*C63</f>
        <v>1500</v>
      </c>
      <c r="F63" s="78">
        <f t="shared" si="4"/>
        <v>14451.210000000001</v>
      </c>
      <c r="G63" s="77">
        <f t="shared" si="6"/>
        <v>3000</v>
      </c>
      <c r="H63" s="77">
        <f t="shared" si="7"/>
        <v>1500</v>
      </c>
      <c r="J63" s="86"/>
    </row>
    <row r="64" spans="2:11" ht="15">
      <c r="B64" s="66" t="s">
        <v>95</v>
      </c>
      <c r="C64" s="79">
        <v>0.35</v>
      </c>
      <c r="D64" s="78">
        <f>E6*C64</f>
        <v>700</v>
      </c>
      <c r="E64" s="78">
        <f>F6*C64</f>
        <v>2100</v>
      </c>
      <c r="F64" s="78">
        <f t="shared" si="4"/>
        <v>14451.210000000001</v>
      </c>
      <c r="G64" s="77">
        <f t="shared" si="6"/>
        <v>700</v>
      </c>
      <c r="H64" s="77">
        <f t="shared" si="7"/>
        <v>2100</v>
      </c>
      <c r="J64" s="86"/>
    </row>
    <row r="65" spans="1:15">
      <c r="J65" s="86"/>
    </row>
    <row r="66" spans="1:15" ht="14" thickBot="1">
      <c r="A66" s="88">
        <v>5</v>
      </c>
      <c r="B66" s="66" t="s">
        <v>138</v>
      </c>
    </row>
    <row r="67" spans="1:15">
      <c r="B67" s="66" t="s">
        <v>10</v>
      </c>
      <c r="C67" s="66" t="s">
        <v>137</v>
      </c>
      <c r="D67" s="66" t="s">
        <v>136</v>
      </c>
      <c r="E67" s="66" t="s">
        <v>135</v>
      </c>
      <c r="J67" s="98" t="s">
        <v>134</v>
      </c>
      <c r="K67" s="97"/>
      <c r="L67" s="97"/>
      <c r="M67" s="97"/>
      <c r="N67" s="97"/>
      <c r="O67" s="96"/>
    </row>
    <row r="68" spans="1:15">
      <c r="B68" s="66" t="s">
        <v>129</v>
      </c>
      <c r="C68" s="66">
        <f>C4-D4</f>
        <v>700</v>
      </c>
      <c r="D68" s="79">
        <f>G4*C48+H4*C55</f>
        <v>1.916752665978672</v>
      </c>
      <c r="E68" s="79">
        <f>C68/D68</f>
        <v>365.20100502512565</v>
      </c>
      <c r="G68" s="66" t="s">
        <v>133</v>
      </c>
      <c r="J68" s="95" t="s">
        <v>132</v>
      </c>
      <c r="K68" s="94"/>
      <c r="L68" s="94"/>
      <c r="M68" s="94"/>
      <c r="N68" s="94"/>
      <c r="O68" s="93"/>
    </row>
    <row r="69" spans="1:15">
      <c r="B69" s="66" t="s">
        <v>128</v>
      </c>
      <c r="C69" s="66">
        <f>C5-D5</f>
        <v>1300</v>
      </c>
      <c r="D69" s="79">
        <f>G5*C48+H5*C55</f>
        <v>3.2459580323357411</v>
      </c>
      <c r="E69" s="79">
        <f>C69/D69</f>
        <v>400.498092412039</v>
      </c>
      <c r="F69" s="89" t="s">
        <v>131</v>
      </c>
      <c r="G69" s="66">
        <f>C17/(D68+5*D69)</f>
        <v>796.36160657415849</v>
      </c>
      <c r="J69" s="95"/>
      <c r="K69" s="94" t="s">
        <v>124</v>
      </c>
      <c r="L69" s="94" t="s">
        <v>123</v>
      </c>
      <c r="M69" s="94"/>
      <c r="N69" s="94"/>
      <c r="O69" s="93"/>
    </row>
    <row r="70" spans="1:15">
      <c r="E70" s="79"/>
      <c r="J70" s="95" t="s">
        <v>129</v>
      </c>
      <c r="K70" s="94">
        <f t="shared" ref="K70:L72" si="8">C73</f>
        <v>796</v>
      </c>
      <c r="L70" s="94">
        <f t="shared" si="8"/>
        <v>2459</v>
      </c>
      <c r="M70" s="94"/>
      <c r="N70" s="94"/>
      <c r="O70" s="93"/>
    </row>
    <row r="71" spans="1:15">
      <c r="B71" s="66" t="s">
        <v>130</v>
      </c>
      <c r="J71" s="95" t="s">
        <v>128</v>
      </c>
      <c r="K71" s="94">
        <f t="shared" si="8"/>
        <v>3980</v>
      </c>
      <c r="L71" s="94">
        <f t="shared" si="8"/>
        <v>3000</v>
      </c>
      <c r="M71" s="94"/>
      <c r="N71" s="94"/>
      <c r="O71" s="93"/>
    </row>
    <row r="72" spans="1:15" ht="14" thickBot="1">
      <c r="C72" s="66" t="s">
        <v>124</v>
      </c>
      <c r="D72" s="66" t="s">
        <v>123</v>
      </c>
      <c r="J72" s="92" t="s">
        <v>127</v>
      </c>
      <c r="K72" s="91">
        <f t="shared" si="8"/>
        <v>2000</v>
      </c>
      <c r="L72" s="91">
        <f t="shared" si="8"/>
        <v>6000</v>
      </c>
      <c r="M72" s="91"/>
      <c r="N72" s="91"/>
      <c r="O72" s="90"/>
    </row>
    <row r="73" spans="1:15">
      <c r="B73" s="66" t="s">
        <v>129</v>
      </c>
      <c r="C73" s="66">
        <f>TRUNC(G69)</f>
        <v>796</v>
      </c>
      <c r="D73" s="86">
        <f>TRUNC((F64-D74*D69)/D68)</f>
        <v>2459</v>
      </c>
      <c r="E73" s="79"/>
    </row>
    <row r="74" spans="1:15">
      <c r="B74" s="66" t="s">
        <v>128</v>
      </c>
      <c r="C74" s="66">
        <f>5*TRUNC(G69)</f>
        <v>3980</v>
      </c>
      <c r="D74" s="86">
        <v>3000</v>
      </c>
      <c r="E74" s="79"/>
      <c r="F74" s="89"/>
    </row>
    <row r="75" spans="1:15">
      <c r="B75" s="66" t="s">
        <v>127</v>
      </c>
      <c r="C75" s="66">
        <f>E6</f>
        <v>2000</v>
      </c>
      <c r="D75" s="86">
        <v>6000</v>
      </c>
    </row>
    <row r="77" spans="1:15">
      <c r="A77" s="88">
        <v>6</v>
      </c>
      <c r="B77" s="66" t="s">
        <v>126</v>
      </c>
    </row>
    <row r="78" spans="1:15">
      <c r="B78" s="66" t="s">
        <v>125</v>
      </c>
      <c r="C78" s="66" t="s">
        <v>124</v>
      </c>
      <c r="D78" s="66" t="s">
        <v>123</v>
      </c>
      <c r="E78" s="66" t="s">
        <v>122</v>
      </c>
    </row>
    <row r="79" spans="1:15">
      <c r="B79" s="66" t="s">
        <v>11</v>
      </c>
      <c r="C79" s="66">
        <f>SUMPRODUCT(C73:C75,G4:G6)</f>
        <v>16716</v>
      </c>
      <c r="D79" s="66">
        <f>SUMPRODUCT(D73:D75,G4:G6)</f>
        <v>14459</v>
      </c>
      <c r="E79" s="87">
        <v>0.1</v>
      </c>
      <c r="G79" s="86"/>
    </row>
    <row r="80" spans="1:15">
      <c r="B80" s="66" t="s">
        <v>12</v>
      </c>
      <c r="C80" s="66">
        <f>SUMPRODUCT(C73:C75,H4:H6)</f>
        <v>5572</v>
      </c>
      <c r="D80" s="66">
        <f>SUMPRODUCT(D73:D75,H4:H6)</f>
        <v>7918</v>
      </c>
      <c r="E80" s="87">
        <v>0.1</v>
      </c>
      <c r="G80" s="86"/>
    </row>
    <row r="81" spans="2:9">
      <c r="B81" s="66" t="s">
        <v>13</v>
      </c>
      <c r="C81" s="66">
        <f>SUMPRODUCT(C73:C75,I4:I6)</f>
        <v>21532</v>
      </c>
      <c r="D81" s="66">
        <f>SUMPRODUCT(D73:D75,I4:I6)</f>
        <v>37918</v>
      </c>
      <c r="E81" s="87">
        <v>0.1</v>
      </c>
      <c r="G81" s="86"/>
    </row>
    <row r="83" spans="2:9">
      <c r="B83" s="66" t="s">
        <v>121</v>
      </c>
      <c r="G83" s="144" t="s">
        <v>120</v>
      </c>
      <c r="H83" s="144"/>
    </row>
    <row r="84" spans="2:9">
      <c r="B84" s="66" t="s">
        <v>119</v>
      </c>
      <c r="C84" s="66" t="s">
        <v>118</v>
      </c>
      <c r="D84" s="66" t="s">
        <v>91</v>
      </c>
      <c r="E84" s="66" t="s">
        <v>90</v>
      </c>
      <c r="F84" s="66" t="s">
        <v>117</v>
      </c>
      <c r="G84" s="66" t="s">
        <v>91</v>
      </c>
      <c r="H84" s="66" t="s">
        <v>90</v>
      </c>
    </row>
    <row r="85" spans="2:9" ht="15">
      <c r="B85" s="66" t="s">
        <v>116</v>
      </c>
      <c r="C85" s="79">
        <f t="shared" ref="C85:C102" si="9">C47</f>
        <v>0.32679738562091504</v>
      </c>
      <c r="D85" s="78">
        <f t="shared" ref="D85:D90" si="10">$C$79*C85</f>
        <v>5462.7450980392159</v>
      </c>
      <c r="E85" s="78">
        <f t="shared" ref="E85:E90" si="11">$D$79*C85</f>
        <v>4725.1633986928109</v>
      </c>
      <c r="F85" s="78">
        <f t="shared" ref="F85:F102" si="12">$C$17</f>
        <v>14451.210000000001</v>
      </c>
      <c r="G85" s="77">
        <f>D85+D91</f>
        <v>10506.871413828689</v>
      </c>
      <c r="H85" s="77">
        <f>E85+E91</f>
        <v>11893.037082903338</v>
      </c>
      <c r="I85" s="66" t="s">
        <v>115</v>
      </c>
    </row>
    <row r="86" spans="2:9" ht="15">
      <c r="B86" s="66" t="s">
        <v>114</v>
      </c>
      <c r="C86" s="79">
        <f t="shared" si="9"/>
        <v>0.65359477124183007</v>
      </c>
      <c r="D86" s="78">
        <f t="shared" si="10"/>
        <v>10925.490196078432</v>
      </c>
      <c r="E86" s="78">
        <f t="shared" si="11"/>
        <v>9450.3267973856218</v>
      </c>
      <c r="F86" s="78">
        <f t="shared" si="12"/>
        <v>14451.210000000001</v>
      </c>
      <c r="G86" s="85">
        <f>D86+D93</f>
        <v>14444.648090815273</v>
      </c>
      <c r="H86" s="85">
        <f>E86+E93</f>
        <v>14451.16890264878</v>
      </c>
      <c r="I86" s="66" t="s">
        <v>113</v>
      </c>
    </row>
    <row r="87" spans="2:9" ht="15">
      <c r="B87" s="66" t="s">
        <v>112</v>
      </c>
      <c r="C87" s="79">
        <f t="shared" si="9"/>
        <v>0.26143790849673204</v>
      </c>
      <c r="D87" s="78">
        <f t="shared" si="10"/>
        <v>4370.1960784313724</v>
      </c>
      <c r="E87" s="78">
        <f t="shared" si="11"/>
        <v>3780.1307189542486</v>
      </c>
      <c r="F87" s="78">
        <f t="shared" si="12"/>
        <v>14451.210000000001</v>
      </c>
      <c r="G87" s="77">
        <f t="shared" ref="G87:H90" si="13">D87</f>
        <v>4370.1960784313724</v>
      </c>
      <c r="H87" s="77">
        <f t="shared" si="13"/>
        <v>3780.1307189542486</v>
      </c>
    </row>
    <row r="88" spans="2:9" ht="15">
      <c r="B88" s="66" t="s">
        <v>111</v>
      </c>
      <c r="C88" s="79">
        <f t="shared" si="9"/>
        <v>0.35294117647058826</v>
      </c>
      <c r="D88" s="78">
        <f t="shared" si="10"/>
        <v>5899.7647058823532</v>
      </c>
      <c r="E88" s="78">
        <f t="shared" si="11"/>
        <v>5103.176470588236</v>
      </c>
      <c r="F88" s="78">
        <f t="shared" si="12"/>
        <v>14451.210000000001</v>
      </c>
      <c r="G88" s="77">
        <f t="shared" si="13"/>
        <v>5899.7647058823532</v>
      </c>
      <c r="H88" s="77">
        <f t="shared" si="13"/>
        <v>5103.176470588236</v>
      </c>
    </row>
    <row r="89" spans="2:9" ht="15">
      <c r="B89" s="80" t="s">
        <v>110</v>
      </c>
      <c r="C89" s="79">
        <f t="shared" si="9"/>
        <v>0.23529411764705885</v>
      </c>
      <c r="D89" s="78">
        <f t="shared" si="10"/>
        <v>3933.1764705882356</v>
      </c>
      <c r="E89" s="78">
        <f t="shared" si="11"/>
        <v>3402.1176470588239</v>
      </c>
      <c r="F89" s="78">
        <f t="shared" si="12"/>
        <v>14451.210000000001</v>
      </c>
      <c r="G89" s="77">
        <f t="shared" si="13"/>
        <v>3933.1764705882356</v>
      </c>
      <c r="H89" s="77">
        <f t="shared" si="13"/>
        <v>3402.1176470588239</v>
      </c>
      <c r="I89" s="80"/>
    </row>
    <row r="90" spans="2:9" ht="15">
      <c r="B90" s="84" t="s">
        <v>109</v>
      </c>
      <c r="C90" s="83">
        <f t="shared" si="9"/>
        <v>0.4</v>
      </c>
      <c r="D90" s="82">
        <f t="shared" si="10"/>
        <v>6686.4000000000005</v>
      </c>
      <c r="E90" s="82">
        <f t="shared" si="11"/>
        <v>5783.6</v>
      </c>
      <c r="F90" s="82">
        <f t="shared" si="12"/>
        <v>14451.210000000001</v>
      </c>
      <c r="G90" s="81">
        <f t="shared" si="13"/>
        <v>6686.4000000000005</v>
      </c>
      <c r="H90" s="81">
        <f t="shared" si="13"/>
        <v>5783.6</v>
      </c>
      <c r="I90" s="84"/>
    </row>
    <row r="91" spans="2:9" ht="15">
      <c r="B91" s="66" t="s">
        <v>108</v>
      </c>
      <c r="C91" s="79">
        <f t="shared" si="9"/>
        <v>0.90526315789473688</v>
      </c>
      <c r="D91" s="78">
        <f>$C$80*C91</f>
        <v>5044.1263157894737</v>
      </c>
      <c r="E91" s="78">
        <f>$D$80*C91</f>
        <v>7167.8736842105263</v>
      </c>
      <c r="F91" s="78">
        <f t="shared" si="12"/>
        <v>14451.210000000001</v>
      </c>
      <c r="G91" s="77"/>
      <c r="H91" s="77"/>
      <c r="I91" s="66" t="s">
        <v>107</v>
      </c>
    </row>
    <row r="92" spans="2:9" ht="15">
      <c r="B92" s="66" t="s">
        <v>106</v>
      </c>
      <c r="C92" s="79">
        <f t="shared" si="9"/>
        <v>1.0526315789473684</v>
      </c>
      <c r="D92" s="78">
        <f>$C$80*C92</f>
        <v>5865.2631578947367</v>
      </c>
      <c r="E92" s="78">
        <f>$D$80*C92</f>
        <v>8334.7368421052633</v>
      </c>
      <c r="F92" s="78">
        <f t="shared" si="12"/>
        <v>14451.210000000001</v>
      </c>
      <c r="G92" s="77">
        <f>D92</f>
        <v>5865.2631578947367</v>
      </c>
      <c r="H92" s="77">
        <f>E92</f>
        <v>8334.7368421052633</v>
      </c>
    </row>
    <row r="93" spans="2:9" ht="15">
      <c r="B93" s="66" t="s">
        <v>105</v>
      </c>
      <c r="C93" s="79">
        <f t="shared" si="9"/>
        <v>0.63157894736842102</v>
      </c>
      <c r="D93" s="78">
        <f>$C$80*C93</f>
        <v>3519.1578947368421</v>
      </c>
      <c r="E93" s="78">
        <f>$D$80*C93</f>
        <v>5000.8421052631575</v>
      </c>
      <c r="F93" s="78">
        <f t="shared" si="12"/>
        <v>14451.210000000001</v>
      </c>
      <c r="G93" s="77"/>
      <c r="H93" s="77"/>
      <c r="I93" s="66" t="s">
        <v>104</v>
      </c>
    </row>
    <row r="94" spans="2:9" ht="15">
      <c r="B94" s="66" t="s">
        <v>103</v>
      </c>
      <c r="C94" s="79">
        <f t="shared" si="9"/>
        <v>0.8421052631578948</v>
      </c>
      <c r="D94" s="78">
        <f>$C$80*C94</f>
        <v>4692.21052631579</v>
      </c>
      <c r="E94" s="78">
        <f>$D$80*C94</f>
        <v>6667.7894736842109</v>
      </c>
      <c r="F94" s="78">
        <f t="shared" si="12"/>
        <v>14451.210000000001</v>
      </c>
      <c r="G94" s="77">
        <f t="shared" ref="G94:G102" si="14">D94</f>
        <v>4692.21052631579</v>
      </c>
      <c r="H94" s="77">
        <f t="shared" ref="H94:H102" si="15">E94</f>
        <v>6667.7894736842109</v>
      </c>
    </row>
    <row r="95" spans="2:9" ht="15">
      <c r="B95" s="84" t="s">
        <v>102</v>
      </c>
      <c r="C95" s="83">
        <f t="shared" si="9"/>
        <v>0.2105263157894737</v>
      </c>
      <c r="D95" s="82">
        <f>$C$80*C95</f>
        <v>1173.0526315789475</v>
      </c>
      <c r="E95" s="82">
        <f>$D$80*C95</f>
        <v>1666.9473684210527</v>
      </c>
      <c r="F95" s="82">
        <f t="shared" si="12"/>
        <v>14451.210000000001</v>
      </c>
      <c r="G95" s="81">
        <f t="shared" si="14"/>
        <v>1173.0526315789475</v>
      </c>
      <c r="H95" s="81">
        <f t="shared" si="15"/>
        <v>1666.9473684210527</v>
      </c>
    </row>
    <row r="96" spans="2:9" ht="15">
      <c r="B96" s="66" t="s">
        <v>101</v>
      </c>
      <c r="C96" s="79">
        <f t="shared" si="9"/>
        <v>0.32258064516129031</v>
      </c>
      <c r="D96" s="78">
        <f>$C$81*C96</f>
        <v>6945.8064516129034</v>
      </c>
      <c r="E96" s="78">
        <f>$D$81*C96</f>
        <v>12231.612903225807</v>
      </c>
      <c r="F96" s="78">
        <f t="shared" si="12"/>
        <v>14451.210000000001</v>
      </c>
      <c r="G96" s="77">
        <f t="shared" si="14"/>
        <v>6945.8064516129034</v>
      </c>
      <c r="H96" s="77">
        <f t="shared" si="15"/>
        <v>12231.612903225807</v>
      </c>
    </row>
    <row r="97" spans="1:11" ht="15">
      <c r="B97" s="66" t="s">
        <v>100</v>
      </c>
      <c r="C97" s="79">
        <f t="shared" si="9"/>
        <v>0.32258064516129031</v>
      </c>
      <c r="D97" s="78">
        <f>$C$81*C97</f>
        <v>6945.8064516129034</v>
      </c>
      <c r="E97" s="78">
        <f>$D$81*C97</f>
        <v>12231.612903225807</v>
      </c>
      <c r="F97" s="78">
        <f t="shared" si="12"/>
        <v>14451.210000000001</v>
      </c>
      <c r="G97" s="77">
        <f t="shared" si="14"/>
        <v>6945.8064516129034</v>
      </c>
      <c r="H97" s="77">
        <f t="shared" si="15"/>
        <v>12231.612903225807</v>
      </c>
    </row>
    <row r="98" spans="1:11" ht="15">
      <c r="B98" s="66" t="s">
        <v>99</v>
      </c>
      <c r="C98" s="79">
        <f t="shared" si="9"/>
        <v>0.35483870967741937</v>
      </c>
      <c r="D98" s="78">
        <f>$C$81*C98</f>
        <v>7640.3870967741941</v>
      </c>
      <c r="E98" s="78">
        <f>$D$81*C98</f>
        <v>13454.774193548388</v>
      </c>
      <c r="F98" s="78">
        <f t="shared" si="12"/>
        <v>14451.210000000001</v>
      </c>
      <c r="G98" s="77">
        <f t="shared" si="14"/>
        <v>7640.3870967741941</v>
      </c>
      <c r="H98" s="77">
        <f t="shared" si="15"/>
        <v>13454.774193548388</v>
      </c>
    </row>
    <row r="99" spans="1:11" ht="15">
      <c r="B99" s="84" t="s">
        <v>98</v>
      </c>
      <c r="C99" s="83">
        <f t="shared" si="9"/>
        <v>0.21505376344086022</v>
      </c>
      <c r="D99" s="82">
        <f>$C$81*C99</f>
        <v>4630.5376344086026</v>
      </c>
      <c r="E99" s="82">
        <f>$D$81*C99</f>
        <v>8154.4086021505382</v>
      </c>
      <c r="F99" s="82">
        <f t="shared" si="12"/>
        <v>14451.210000000001</v>
      </c>
      <c r="G99" s="81">
        <f t="shared" si="14"/>
        <v>4630.5376344086026</v>
      </c>
      <c r="H99" s="81">
        <f t="shared" si="15"/>
        <v>8154.4086021505382</v>
      </c>
    </row>
    <row r="100" spans="1:11" ht="15">
      <c r="B100" s="80" t="s">
        <v>97</v>
      </c>
      <c r="C100" s="79">
        <f t="shared" si="9"/>
        <v>0.6</v>
      </c>
      <c r="D100" s="78">
        <f>C100*C73</f>
        <v>477.59999999999997</v>
      </c>
      <c r="E100" s="78">
        <f>C100*D73</f>
        <v>1475.3999999999999</v>
      </c>
      <c r="F100" s="78">
        <f t="shared" si="12"/>
        <v>14451.210000000001</v>
      </c>
      <c r="G100" s="77">
        <f t="shared" si="14"/>
        <v>477.59999999999997</v>
      </c>
      <c r="H100" s="77">
        <f t="shared" si="15"/>
        <v>1475.3999999999999</v>
      </c>
    </row>
    <row r="101" spans="1:11" ht="15">
      <c r="B101" s="80" t="s">
        <v>96</v>
      </c>
      <c r="C101" s="79">
        <f t="shared" si="9"/>
        <v>0.5</v>
      </c>
      <c r="D101" s="78">
        <f>C101*C74</f>
        <v>1990</v>
      </c>
      <c r="E101" s="78">
        <f>C101*D74</f>
        <v>1500</v>
      </c>
      <c r="F101" s="78">
        <f t="shared" si="12"/>
        <v>14451.210000000001</v>
      </c>
      <c r="G101" s="77">
        <f t="shared" si="14"/>
        <v>1990</v>
      </c>
      <c r="H101" s="77">
        <f t="shared" si="15"/>
        <v>1500</v>
      </c>
    </row>
    <row r="102" spans="1:11" ht="15">
      <c r="B102" s="66" t="s">
        <v>95</v>
      </c>
      <c r="C102" s="79">
        <f t="shared" si="9"/>
        <v>0.35</v>
      </c>
      <c r="D102" s="78">
        <f>C102*C75</f>
        <v>700</v>
      </c>
      <c r="E102" s="78">
        <f>C102*D75</f>
        <v>2100</v>
      </c>
      <c r="F102" s="78">
        <f t="shared" si="12"/>
        <v>14451.210000000001</v>
      </c>
      <c r="G102" s="77">
        <f t="shared" si="14"/>
        <v>700</v>
      </c>
      <c r="H102" s="77">
        <f t="shared" si="15"/>
        <v>2100</v>
      </c>
    </row>
    <row r="104" spans="1:11">
      <c r="A104" s="76">
        <v>7</v>
      </c>
      <c r="B104" s="66" t="s">
        <v>94</v>
      </c>
    </row>
    <row r="106" spans="1:11" ht="14">
      <c r="B106" s="75" t="s">
        <v>93</v>
      </c>
      <c r="C106" s="72"/>
      <c r="D106" s="72"/>
      <c r="E106" s="72"/>
      <c r="G106" s="66" t="s">
        <v>92</v>
      </c>
      <c r="H106" s="74" t="s">
        <v>91</v>
      </c>
      <c r="I106" s="74" t="s">
        <v>90</v>
      </c>
      <c r="J106" s="66" t="s">
        <v>89</v>
      </c>
      <c r="K106" s="66" t="s">
        <v>88</v>
      </c>
    </row>
    <row r="107" spans="1:11" ht="14">
      <c r="B107" s="73" t="s">
        <v>87</v>
      </c>
      <c r="C107" s="72"/>
      <c r="D107" s="72"/>
      <c r="E107" s="72"/>
      <c r="F107" s="66" t="s">
        <v>86</v>
      </c>
      <c r="J107" s="66">
        <v>0.02</v>
      </c>
    </row>
    <row r="108" spans="1:11" ht="14">
      <c r="B108" s="71" t="s">
        <v>76</v>
      </c>
      <c r="C108" s="70">
        <v>1</v>
      </c>
      <c r="D108" s="70">
        <v>2</v>
      </c>
      <c r="F108" s="66" t="s">
        <v>80</v>
      </c>
      <c r="H108" s="66">
        <v>0</v>
      </c>
      <c r="I108" s="66">
        <v>163</v>
      </c>
    </row>
    <row r="109" spans="1:11" ht="14">
      <c r="B109" s="68" t="s">
        <v>37</v>
      </c>
      <c r="C109" s="69">
        <v>3000</v>
      </c>
      <c r="D109" s="69">
        <v>5000</v>
      </c>
      <c r="F109" s="66" t="s">
        <v>79</v>
      </c>
      <c r="H109" s="66">
        <v>3483</v>
      </c>
      <c r="I109" s="66">
        <v>3394</v>
      </c>
    </row>
    <row r="110" spans="1:11" ht="14">
      <c r="B110" s="68" t="s">
        <v>73</v>
      </c>
      <c r="C110" s="69">
        <v>0</v>
      </c>
      <c r="D110" s="67">
        <f>C115</f>
        <v>80.259999999999991</v>
      </c>
      <c r="F110" s="66" t="s">
        <v>78</v>
      </c>
      <c r="H110" s="66">
        <v>69</v>
      </c>
      <c r="I110" s="66">
        <v>64</v>
      </c>
    </row>
    <row r="111" spans="1:11" ht="14">
      <c r="B111" s="68" t="s">
        <v>71</v>
      </c>
      <c r="C111" s="67">
        <v>1138</v>
      </c>
      <c r="D111" s="67">
        <v>3409</v>
      </c>
      <c r="F111" s="66" t="s">
        <v>69</v>
      </c>
      <c r="H111" s="66">
        <f>H109-H110</f>
        <v>3414</v>
      </c>
      <c r="I111" s="66">
        <f>I109-I110</f>
        <v>3330</v>
      </c>
    </row>
    <row r="112" spans="1:11" ht="14">
      <c r="B112" s="68" t="s">
        <v>70</v>
      </c>
      <c r="C112" s="67">
        <f>C111*0.23</f>
        <v>261.74</v>
      </c>
      <c r="D112" s="67">
        <f>D111*0.23</f>
        <v>784.07</v>
      </c>
      <c r="F112" s="66" t="s">
        <v>68</v>
      </c>
      <c r="H112" s="66">
        <v>3251</v>
      </c>
      <c r="I112" s="66">
        <v>3169</v>
      </c>
      <c r="K112" s="66" t="s">
        <v>85</v>
      </c>
    </row>
    <row r="113" spans="2:11" ht="14">
      <c r="B113" s="68" t="s">
        <v>69</v>
      </c>
      <c r="C113" s="67">
        <f>C110+C111-C112</f>
        <v>876.26</v>
      </c>
      <c r="D113" s="67">
        <f>D110+D111-D112</f>
        <v>2705.19</v>
      </c>
      <c r="F113" s="66" t="s">
        <v>74</v>
      </c>
      <c r="H113" s="66">
        <f>H111-H112</f>
        <v>163</v>
      </c>
      <c r="I113" s="66">
        <f>I111-I112</f>
        <v>161</v>
      </c>
    </row>
    <row r="114" spans="2:11" ht="14">
      <c r="B114" s="68" t="s">
        <v>68</v>
      </c>
      <c r="C114" s="67">
        <v>796</v>
      </c>
      <c r="D114" s="67">
        <v>2459</v>
      </c>
      <c r="F114" s="66" t="s">
        <v>72</v>
      </c>
      <c r="G114" s="66">
        <v>3483</v>
      </c>
      <c r="H114" s="66">
        <v>3394</v>
      </c>
    </row>
    <row r="115" spans="2:11" ht="14">
      <c r="B115" s="68" t="s">
        <v>67</v>
      </c>
      <c r="C115" s="67">
        <f>C113-C114</f>
        <v>80.259999999999991</v>
      </c>
      <c r="D115" s="67">
        <f>D113-D114</f>
        <v>246.19000000000005</v>
      </c>
      <c r="F115" s="66" t="s">
        <v>84</v>
      </c>
      <c r="J115" s="66">
        <v>0.04</v>
      </c>
    </row>
    <row r="116" spans="2:11">
      <c r="F116" s="66" t="s">
        <v>80</v>
      </c>
      <c r="H116" s="66">
        <v>0</v>
      </c>
      <c r="I116" s="66">
        <v>91</v>
      </c>
    </row>
    <row r="117" spans="2:11" ht="14">
      <c r="B117" s="73" t="s">
        <v>83</v>
      </c>
      <c r="C117" s="72"/>
      <c r="D117" s="72"/>
      <c r="F117" s="66" t="s">
        <v>79</v>
      </c>
      <c r="H117" s="66">
        <v>3253</v>
      </c>
      <c r="I117" s="66">
        <v>3518</v>
      </c>
    </row>
    <row r="118" spans="2:11" ht="14">
      <c r="B118" s="71" t="s">
        <v>76</v>
      </c>
      <c r="C118" s="70">
        <v>1</v>
      </c>
      <c r="D118" s="70">
        <v>2</v>
      </c>
      <c r="F118" s="66" t="s">
        <v>78</v>
      </c>
      <c r="H118" s="66">
        <v>130</v>
      </c>
      <c r="I118" s="66">
        <v>140</v>
      </c>
    </row>
    <row r="119" spans="2:11" ht="14">
      <c r="B119" s="68" t="s">
        <v>37</v>
      </c>
      <c r="C119" s="69">
        <v>6000</v>
      </c>
      <c r="D119" s="69">
        <v>3000</v>
      </c>
      <c r="F119" s="66" t="s">
        <v>69</v>
      </c>
      <c r="H119" s="66">
        <f>H117-H118</f>
        <v>3123</v>
      </c>
      <c r="I119" s="66">
        <f>I117-I118</f>
        <v>3378</v>
      </c>
    </row>
    <row r="120" spans="2:11" ht="14">
      <c r="B120" s="68" t="s">
        <v>73</v>
      </c>
      <c r="C120" s="69">
        <v>0</v>
      </c>
      <c r="D120" s="67">
        <f>C125</f>
        <v>492.39999999999964</v>
      </c>
      <c r="F120" s="66" t="s">
        <v>68</v>
      </c>
      <c r="H120" s="66">
        <v>3032</v>
      </c>
      <c r="I120" s="66">
        <v>3280</v>
      </c>
      <c r="K120" s="66" t="s">
        <v>82</v>
      </c>
    </row>
    <row r="121" spans="2:11" ht="14">
      <c r="B121" s="68" t="s">
        <v>71</v>
      </c>
      <c r="C121" s="67">
        <v>5692</v>
      </c>
      <c r="D121" s="67">
        <v>2956</v>
      </c>
      <c r="F121" s="66" t="s">
        <v>74</v>
      </c>
      <c r="H121" s="66">
        <f>H119-H120</f>
        <v>91</v>
      </c>
      <c r="I121" s="66">
        <f>I119-I120</f>
        <v>98</v>
      </c>
    </row>
    <row r="122" spans="2:11" ht="14">
      <c r="B122" s="68" t="s">
        <v>70</v>
      </c>
      <c r="C122" s="67">
        <f>C121*0.05</f>
        <v>284.60000000000002</v>
      </c>
      <c r="D122" s="67">
        <f>D121*0.05</f>
        <v>147.80000000000001</v>
      </c>
      <c r="F122" s="66" t="s">
        <v>72</v>
      </c>
      <c r="G122" s="66">
        <v>3253</v>
      </c>
      <c r="H122" s="66">
        <v>3518</v>
      </c>
    </row>
    <row r="123" spans="2:11" ht="14">
      <c r="B123" s="68" t="s">
        <v>69</v>
      </c>
      <c r="C123" s="67">
        <f>C121-C122</f>
        <v>5407.4</v>
      </c>
      <c r="D123" s="67">
        <f>D121+D120-D122</f>
        <v>3300.5999999999995</v>
      </c>
      <c r="F123" s="66" t="s">
        <v>81</v>
      </c>
      <c r="J123" s="66">
        <v>0.04</v>
      </c>
    </row>
    <row r="124" spans="2:11" ht="14">
      <c r="B124" s="68" t="s">
        <v>68</v>
      </c>
      <c r="C124" s="67">
        <v>4915</v>
      </c>
      <c r="D124" s="67">
        <v>3000</v>
      </c>
      <c r="F124" s="66" t="s">
        <v>80</v>
      </c>
      <c r="H124" s="66">
        <v>0</v>
      </c>
      <c r="I124" s="66">
        <v>102</v>
      </c>
    </row>
    <row r="125" spans="2:11" ht="14">
      <c r="B125" s="68" t="s">
        <v>67</v>
      </c>
      <c r="C125" s="67">
        <f>C123-C124</f>
        <v>492.39999999999964</v>
      </c>
      <c r="D125" s="67">
        <f>D123-D124</f>
        <v>300.59999999999945</v>
      </c>
      <c r="F125" s="66" t="s">
        <v>79</v>
      </c>
      <c r="H125" s="66">
        <v>2222</v>
      </c>
      <c r="I125" s="66">
        <v>2268</v>
      </c>
    </row>
    <row r="126" spans="2:11">
      <c r="F126" s="66" t="s">
        <v>78</v>
      </c>
      <c r="H126" s="66">
        <v>88</v>
      </c>
      <c r="I126" s="66">
        <v>90</v>
      </c>
    </row>
    <row r="127" spans="2:11" ht="14">
      <c r="B127" s="73" t="s">
        <v>77</v>
      </c>
      <c r="C127" s="72"/>
      <c r="D127" s="72"/>
      <c r="F127" s="66" t="s">
        <v>69</v>
      </c>
      <c r="H127" s="66">
        <f>H125-H126</f>
        <v>2134</v>
      </c>
      <c r="I127" s="66">
        <f>I125-I126</f>
        <v>2178</v>
      </c>
    </row>
    <row r="128" spans="2:11" ht="14">
      <c r="B128" s="71" t="s">
        <v>76</v>
      </c>
      <c r="C128" s="70">
        <v>1</v>
      </c>
      <c r="D128" s="70">
        <v>2</v>
      </c>
      <c r="F128" s="66" t="s">
        <v>68</v>
      </c>
      <c r="H128" s="66">
        <v>2032</v>
      </c>
      <c r="I128" s="66">
        <v>2075</v>
      </c>
      <c r="K128" s="66" t="s">
        <v>75</v>
      </c>
    </row>
    <row r="129" spans="2:9" ht="14">
      <c r="B129" s="68" t="s">
        <v>37</v>
      </c>
      <c r="C129" s="69">
        <v>2000</v>
      </c>
      <c r="D129" s="69">
        <v>6000</v>
      </c>
      <c r="F129" s="66" t="s">
        <v>74</v>
      </c>
      <c r="H129" s="66">
        <f>H127-H128</f>
        <v>102</v>
      </c>
      <c r="I129" s="66">
        <f>I127-I128</f>
        <v>103</v>
      </c>
    </row>
    <row r="130" spans="2:9" ht="14">
      <c r="B130" s="68" t="s">
        <v>73</v>
      </c>
      <c r="C130" s="69">
        <v>0</v>
      </c>
      <c r="D130" s="67">
        <f>C135</f>
        <v>200.38000000000011</v>
      </c>
      <c r="F130" s="66" t="s">
        <v>72</v>
      </c>
      <c r="G130" s="66">
        <v>2222</v>
      </c>
      <c r="H130" s="66">
        <v>2268</v>
      </c>
    </row>
    <row r="131" spans="2:9" ht="14">
      <c r="B131" s="68" t="s">
        <v>71</v>
      </c>
      <c r="C131" s="67">
        <v>2366</v>
      </c>
      <c r="D131" s="67">
        <v>6882</v>
      </c>
    </row>
    <row r="132" spans="2:9" ht="14">
      <c r="B132" s="68" t="s">
        <v>70</v>
      </c>
      <c r="C132" s="67">
        <f>C131*0.07</f>
        <v>165.62</v>
      </c>
      <c r="D132" s="67">
        <f>D131*0.07</f>
        <v>481.74000000000007</v>
      </c>
    </row>
    <row r="133" spans="2:9" ht="14">
      <c r="B133" s="68" t="s">
        <v>69</v>
      </c>
      <c r="C133" s="67">
        <f>C131-C132</f>
        <v>2200.38</v>
      </c>
      <c r="D133" s="67">
        <f>D130+D131-D132</f>
        <v>6600.64</v>
      </c>
    </row>
    <row r="134" spans="2:9" ht="14">
      <c r="B134" s="68" t="s">
        <v>68</v>
      </c>
      <c r="C134" s="67">
        <v>2000</v>
      </c>
      <c r="D134" s="67">
        <v>6000</v>
      </c>
    </row>
    <row r="135" spans="2:9" ht="14">
      <c r="B135" s="68" t="s">
        <v>67</v>
      </c>
      <c r="C135" s="67">
        <f>C133-C134</f>
        <v>200.38000000000011</v>
      </c>
      <c r="D135" s="67">
        <f>D133-D134</f>
        <v>600.64000000000033</v>
      </c>
    </row>
  </sheetData>
  <mergeCells count="4">
    <mergeCell ref="E2:F2"/>
    <mergeCell ref="G2:I2"/>
    <mergeCell ref="G45:H45"/>
    <mergeCell ref="G83:H83"/>
  </mergeCells>
  <pageMargins left="0.75" right="0.75" top="1" bottom="1" header="0.5" footer="0.5"/>
  <pageSetup scale="62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Pregunta 1 húngaro</vt:lpstr>
      <vt:lpstr>Pregunta 1 correcta</vt:lpstr>
      <vt:lpstr>Pregunta 1 alternativa</vt:lpstr>
      <vt:lpstr>Pregunta 2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2014-11-05T19:05:56Z</dcterms:created>
  <dcterms:modified xsi:type="dcterms:W3CDTF">2015-06-05T02:38:08Z</dcterms:modified>
</cp:coreProperties>
</file>