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20" yWindow="0" windowWidth="28540" windowHeight="16600" tabRatio="500"/>
  </bookViews>
  <sheets>
    <sheet name="Primera pregunta" sheetId="1" r:id="rId1"/>
    <sheet name="Segunda Pregunt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2" l="1"/>
  <c r="S5" i="2"/>
  <c r="R5" i="2"/>
  <c r="Q5" i="2"/>
  <c r="R4" i="2"/>
  <c r="S4" i="2"/>
  <c r="T4" i="2"/>
  <c r="Q4" i="2"/>
  <c r="R3" i="2"/>
  <c r="S3" i="2"/>
  <c r="T3" i="2"/>
  <c r="Q3" i="2"/>
  <c r="O78" i="2"/>
  <c r="O77" i="2"/>
  <c r="V10" i="2"/>
  <c r="U8" i="2"/>
  <c r="U9" i="2"/>
  <c r="U10" i="2"/>
  <c r="T8" i="2"/>
  <c r="T9" i="2"/>
  <c r="T10" i="2"/>
  <c r="S8" i="2"/>
  <c r="S9" i="2"/>
  <c r="S10" i="2"/>
  <c r="R8" i="2"/>
  <c r="R9" i="2"/>
  <c r="R10" i="2"/>
  <c r="Q8" i="2"/>
  <c r="Q9" i="2"/>
  <c r="Q10" i="2"/>
  <c r="V9" i="2"/>
  <c r="V8" i="2"/>
  <c r="W7" i="2"/>
  <c r="W6" i="2"/>
  <c r="W5" i="2"/>
  <c r="W4" i="2"/>
  <c r="W3" i="2"/>
  <c r="W2" i="2"/>
  <c r="J3" i="2"/>
  <c r="J4" i="2"/>
  <c r="J5" i="2"/>
  <c r="J6" i="2"/>
  <c r="J7" i="2"/>
  <c r="J2" i="2"/>
  <c r="I2" i="2"/>
  <c r="I3" i="2"/>
  <c r="I4" i="2"/>
  <c r="I5" i="2"/>
  <c r="I6" i="2"/>
  <c r="I7" i="2"/>
  <c r="O74" i="2"/>
  <c r="R70" i="2"/>
  <c r="S70" i="2"/>
  <c r="T70" i="2"/>
  <c r="Q70" i="2"/>
  <c r="O76" i="2"/>
  <c r="O75" i="2"/>
  <c r="Q67" i="2"/>
  <c r="Q68" i="2"/>
  <c r="Q69" i="2"/>
  <c r="Q71" i="2"/>
  <c r="R65" i="2"/>
  <c r="R66" i="2"/>
  <c r="R67" i="2"/>
  <c r="R68" i="2"/>
  <c r="R69" i="2"/>
  <c r="R71" i="2"/>
  <c r="S65" i="2"/>
  <c r="S66" i="2"/>
  <c r="S68" i="2"/>
  <c r="S69" i="2"/>
  <c r="S71" i="2"/>
  <c r="T65" i="2"/>
  <c r="T66" i="2"/>
  <c r="T68" i="2"/>
  <c r="T69" i="2"/>
  <c r="T71" i="2"/>
  <c r="U51" i="2"/>
  <c r="T51" i="2"/>
  <c r="S51" i="2"/>
  <c r="O59" i="2"/>
  <c r="S55" i="2"/>
  <c r="T55" i="2"/>
  <c r="U55" i="2"/>
  <c r="R55" i="2"/>
  <c r="O62" i="2"/>
  <c r="O61" i="2"/>
  <c r="O60" i="2"/>
  <c r="R52" i="2"/>
  <c r="R53" i="2"/>
  <c r="R54" i="2"/>
  <c r="R56" i="2"/>
  <c r="S50" i="2"/>
  <c r="S52" i="2"/>
  <c r="S53" i="2"/>
  <c r="S54" i="2"/>
  <c r="S56" i="2"/>
  <c r="T50" i="2"/>
  <c r="T53" i="2"/>
  <c r="T54" i="2"/>
  <c r="T56" i="2"/>
  <c r="U50" i="2"/>
  <c r="U53" i="2"/>
  <c r="U54" i="2"/>
  <c r="U56" i="2"/>
  <c r="R37" i="2"/>
  <c r="S40" i="2"/>
  <c r="T40" i="2"/>
  <c r="U40" i="2"/>
  <c r="R40" i="2"/>
  <c r="O46" i="2"/>
  <c r="O44" i="2"/>
  <c r="O45" i="2"/>
  <c r="O29" i="2"/>
  <c r="S25" i="2"/>
  <c r="T25" i="2"/>
  <c r="U25" i="2"/>
  <c r="R25" i="2"/>
  <c r="O47" i="2"/>
  <c r="R38" i="2"/>
  <c r="R39" i="2"/>
  <c r="R41" i="2"/>
  <c r="S35" i="2"/>
  <c r="S37" i="2"/>
  <c r="S38" i="2"/>
  <c r="S39" i="2"/>
  <c r="S41" i="2"/>
  <c r="T35" i="2"/>
  <c r="T38" i="2"/>
  <c r="T39" i="2"/>
  <c r="T41" i="2"/>
  <c r="U35" i="2"/>
  <c r="U38" i="2"/>
  <c r="U39" i="2"/>
  <c r="U41" i="2"/>
  <c r="R22" i="2"/>
  <c r="R23" i="2"/>
  <c r="C74" i="2"/>
  <c r="C75" i="2"/>
  <c r="O31" i="2"/>
  <c r="O30" i="2"/>
  <c r="R24" i="2"/>
  <c r="R26" i="2"/>
  <c r="O32" i="2"/>
  <c r="S20" i="2"/>
  <c r="S22" i="2"/>
  <c r="S23" i="2"/>
  <c r="S24" i="2"/>
  <c r="S26" i="2"/>
  <c r="T20" i="2"/>
  <c r="T23" i="2"/>
  <c r="T24" i="2"/>
  <c r="T26" i="2"/>
  <c r="U20" i="2"/>
  <c r="U23" i="2"/>
  <c r="U24" i="2"/>
  <c r="U26" i="2"/>
  <c r="J70" i="2"/>
  <c r="I70" i="2"/>
  <c r="H70" i="2"/>
  <c r="G70" i="2"/>
  <c r="C77" i="2"/>
  <c r="C76" i="2"/>
  <c r="G68" i="2"/>
  <c r="G69" i="2"/>
  <c r="G71" i="2"/>
  <c r="H65" i="2"/>
  <c r="H67" i="2"/>
  <c r="H68" i="2"/>
  <c r="H69" i="2"/>
  <c r="H71" i="2"/>
  <c r="I65" i="2"/>
  <c r="I68" i="2"/>
  <c r="I69" i="2"/>
  <c r="I71" i="2"/>
  <c r="J65" i="2"/>
  <c r="J68" i="2"/>
  <c r="J69" i="2"/>
  <c r="J71" i="2"/>
  <c r="G53" i="2"/>
  <c r="H55" i="2"/>
  <c r="I55" i="2"/>
  <c r="J55" i="2"/>
  <c r="G55" i="2"/>
  <c r="C59" i="2"/>
  <c r="C60" i="2"/>
  <c r="C62" i="2"/>
  <c r="C61" i="2"/>
  <c r="G54" i="2"/>
  <c r="G56" i="2"/>
  <c r="H50" i="2"/>
  <c r="H52" i="2"/>
  <c r="H53" i="2"/>
  <c r="H54" i="2"/>
  <c r="H56" i="2"/>
  <c r="I50" i="2"/>
  <c r="I53" i="2"/>
  <c r="I54" i="2"/>
  <c r="I56" i="2"/>
  <c r="J50" i="2"/>
  <c r="J53" i="2"/>
  <c r="J54" i="2"/>
  <c r="J56" i="2"/>
  <c r="I38" i="2"/>
  <c r="G37" i="2"/>
  <c r="G38" i="2"/>
  <c r="G39" i="2"/>
  <c r="G41" i="2"/>
  <c r="H35" i="2"/>
  <c r="H37" i="2"/>
  <c r="H38" i="2"/>
  <c r="H39" i="2"/>
  <c r="H41" i="2"/>
  <c r="I35" i="2"/>
  <c r="I39" i="2"/>
  <c r="I41" i="2"/>
  <c r="J35" i="2"/>
  <c r="C46" i="2"/>
  <c r="C44" i="2"/>
  <c r="C45" i="2"/>
  <c r="G22" i="2"/>
  <c r="G23" i="2"/>
  <c r="G24" i="2"/>
  <c r="G26" i="2"/>
  <c r="H20" i="2"/>
  <c r="H22" i="2"/>
  <c r="H23" i="2"/>
  <c r="H24" i="2"/>
  <c r="H26" i="2"/>
  <c r="I20" i="2"/>
  <c r="I23" i="2"/>
  <c r="I24" i="2"/>
  <c r="I26" i="2"/>
  <c r="J20" i="2"/>
  <c r="J23" i="2"/>
  <c r="J24" i="2"/>
  <c r="C47" i="2"/>
  <c r="J38" i="2"/>
  <c r="J39" i="2"/>
  <c r="J41" i="2"/>
  <c r="C32" i="2"/>
  <c r="C31" i="2"/>
  <c r="C29" i="2"/>
  <c r="C30" i="2"/>
  <c r="J26" i="2"/>
  <c r="V29" i="1"/>
  <c r="T29" i="1"/>
  <c r="P29" i="1"/>
  <c r="L29" i="1"/>
  <c r="G29" i="1"/>
  <c r="Z29" i="1"/>
  <c r="V19" i="1"/>
  <c r="Z19" i="1"/>
  <c r="V28" i="1"/>
  <c r="V18" i="1"/>
  <c r="G28" i="1"/>
  <c r="L28" i="1"/>
  <c r="P28" i="1"/>
  <c r="T28" i="1"/>
  <c r="R19" i="1"/>
  <c r="R18" i="1"/>
  <c r="N18" i="1"/>
  <c r="J18" i="1"/>
  <c r="F18" i="1"/>
  <c r="V25" i="1"/>
  <c r="U25" i="1"/>
  <c r="T25" i="1"/>
  <c r="S25" i="1"/>
  <c r="R23" i="1"/>
  <c r="Q23" i="1"/>
  <c r="P23" i="1"/>
  <c r="O23" i="1"/>
  <c r="T27" i="1"/>
  <c r="S27" i="1"/>
  <c r="R27" i="1"/>
  <c r="Q27" i="1"/>
  <c r="R25" i="1"/>
  <c r="Q25" i="1"/>
  <c r="O25" i="1"/>
  <c r="P25" i="1"/>
  <c r="N23" i="1"/>
  <c r="M23" i="1"/>
  <c r="L23" i="1"/>
  <c r="K23" i="1"/>
  <c r="P27" i="1"/>
  <c r="O27" i="1"/>
  <c r="N27" i="1"/>
  <c r="M27" i="1"/>
  <c r="N25" i="1"/>
  <c r="M25" i="1"/>
  <c r="K25" i="1"/>
  <c r="L25" i="1"/>
  <c r="J23" i="1"/>
  <c r="I23" i="1"/>
  <c r="H23" i="1"/>
  <c r="G23" i="1"/>
  <c r="L27" i="1"/>
  <c r="K27" i="1"/>
  <c r="J27" i="1"/>
  <c r="I27" i="1"/>
  <c r="H27" i="1"/>
  <c r="J25" i="1"/>
  <c r="I25" i="1"/>
  <c r="C23" i="1"/>
  <c r="D23" i="1"/>
  <c r="E23" i="1"/>
  <c r="C30" i="1"/>
  <c r="C27" i="1"/>
  <c r="G27" i="1"/>
  <c r="F27" i="1"/>
  <c r="D27" i="1"/>
  <c r="H25" i="1"/>
  <c r="G25" i="1"/>
  <c r="F25" i="1"/>
  <c r="E25" i="1"/>
  <c r="D25" i="1"/>
  <c r="T5" i="1"/>
  <c r="S5" i="1"/>
  <c r="R5" i="1"/>
  <c r="Q5" i="1"/>
  <c r="P5" i="1"/>
  <c r="T4" i="1"/>
  <c r="S4" i="1"/>
  <c r="R4" i="1"/>
  <c r="Q4" i="1"/>
  <c r="P4" i="1"/>
  <c r="V15" i="1"/>
  <c r="U15" i="1"/>
  <c r="T15" i="1"/>
  <c r="S15" i="1"/>
  <c r="R17" i="1"/>
  <c r="Q17" i="1"/>
  <c r="P17" i="1"/>
  <c r="O17" i="1"/>
  <c r="Q15" i="1"/>
  <c r="R15" i="1"/>
  <c r="P15" i="1"/>
  <c r="O15" i="1"/>
  <c r="R13" i="1"/>
  <c r="Q13" i="1"/>
  <c r="P13" i="1"/>
  <c r="O13" i="1"/>
  <c r="N17" i="1"/>
  <c r="M17" i="1"/>
  <c r="L17" i="1"/>
  <c r="K17" i="1"/>
  <c r="N15" i="1"/>
  <c r="M15" i="1"/>
  <c r="L15" i="1"/>
  <c r="K15" i="1"/>
  <c r="J17" i="1"/>
  <c r="I17" i="1"/>
  <c r="H17" i="1"/>
  <c r="G17" i="1"/>
  <c r="N13" i="1"/>
  <c r="M13" i="1"/>
  <c r="L13" i="1"/>
  <c r="K13" i="1"/>
  <c r="E9" i="1"/>
  <c r="D9" i="1"/>
  <c r="C9" i="1"/>
  <c r="F17" i="1"/>
  <c r="E17" i="1"/>
  <c r="D17" i="1"/>
  <c r="G15" i="1"/>
  <c r="H15" i="1"/>
  <c r="I15" i="1"/>
  <c r="J15" i="1"/>
  <c r="J13" i="1"/>
  <c r="I13" i="1"/>
  <c r="H13" i="1"/>
  <c r="G13" i="1"/>
  <c r="F15" i="1"/>
  <c r="E15" i="1"/>
  <c r="D15" i="1"/>
  <c r="F13" i="1"/>
  <c r="E13" i="1"/>
  <c r="D13" i="1"/>
</calcChain>
</file>

<file path=xl/sharedStrings.xml><?xml version="1.0" encoding="utf-8"?>
<sst xmlns="http://schemas.openxmlformats.org/spreadsheetml/2006/main" count="280" uniqueCount="95">
  <si>
    <t>PUSH/PEPS</t>
  </si>
  <si>
    <t>OP 1</t>
  </si>
  <si>
    <t>A</t>
  </si>
  <si>
    <t>C</t>
  </si>
  <si>
    <t>D</t>
  </si>
  <si>
    <t>E</t>
  </si>
  <si>
    <t>OP 2</t>
  </si>
  <si>
    <t>OP 3</t>
  </si>
  <si>
    <t xml:space="preserve"> --</t>
  </si>
  <si>
    <t>A1</t>
  </si>
  <si>
    <t>A2</t>
  </si>
  <si>
    <t>A3</t>
  </si>
  <si>
    <t>Producto</t>
  </si>
  <si>
    <t>B</t>
  </si>
  <si>
    <t>FP</t>
  </si>
  <si>
    <t>Alistamientos</t>
  </si>
  <si>
    <t>Op</t>
  </si>
  <si>
    <t>A4</t>
  </si>
  <si>
    <t>A5</t>
  </si>
  <si>
    <t>CARGA</t>
  </si>
  <si>
    <t xml:space="preserve">  --</t>
  </si>
  <si>
    <t>DBR/JOHNSON</t>
  </si>
  <si>
    <t>OP A</t>
  </si>
  <si>
    <t>La secuencia sería: B-C-D-A-E</t>
  </si>
  <si>
    <t>Johnson</t>
  </si>
  <si>
    <t>OP B</t>
  </si>
  <si>
    <t>BUFFER</t>
  </si>
  <si>
    <t>LCB =</t>
  </si>
  <si>
    <t>--</t>
  </si>
  <si>
    <t>FC</t>
  </si>
  <si>
    <t>Tiempo disponible:</t>
  </si>
  <si>
    <t>Retraso promedio:</t>
  </si>
  <si>
    <t>R/ Mejor DBR/Johnson porque da un retraso promedio menor</t>
  </si>
  <si>
    <t>LT=1</t>
    <phoneticPr fontId="3" type="noConversion"/>
  </si>
  <si>
    <t>Inv. Inicial</t>
    <phoneticPr fontId="3" type="noConversion"/>
  </si>
  <si>
    <t>Plan de Compras</t>
    <phoneticPr fontId="3" type="noConversion"/>
  </si>
  <si>
    <t>Desperdicio</t>
    <phoneticPr fontId="3" type="noConversion"/>
  </si>
  <si>
    <t>Disponible</t>
  </si>
  <si>
    <t>Despacho</t>
  </si>
  <si>
    <t>Inv. Final</t>
    <phoneticPr fontId="3" type="noConversion"/>
  </si>
  <si>
    <t>Form. Pedido</t>
    <phoneticPr fontId="3" type="noConversion"/>
  </si>
  <si>
    <t>Mesa de café</t>
  </si>
  <si>
    <t xml:space="preserve"> Cubierta (1)</t>
  </si>
  <si>
    <t xml:space="preserve"> Patas (4)</t>
  </si>
  <si>
    <t xml:space="preserve"> Barniz (1/8)</t>
  </si>
  <si>
    <t xml:space="preserve"> Pegamento (1/16)</t>
  </si>
  <si>
    <t xml:space="preserve"> Refuerzo corto (2)</t>
  </si>
  <si>
    <t xml:space="preserve"> Refuerzo largo (2)</t>
  </si>
  <si>
    <t xml:space="preserve">    Tapa latón (1)</t>
  </si>
  <si>
    <t>MPS de MESA</t>
  </si>
  <si>
    <t>Demanda</t>
  </si>
  <si>
    <t>Io</t>
  </si>
  <si>
    <t>PP</t>
  </si>
  <si>
    <t>Desperdicio</t>
  </si>
  <si>
    <t>IF</t>
  </si>
  <si>
    <t>MRP de Cubierta</t>
  </si>
  <si>
    <t>PNM</t>
  </si>
  <si>
    <t>IS=0</t>
  </si>
  <si>
    <t>PNM prom</t>
  </si>
  <si>
    <t>AT</t>
  </si>
  <si>
    <t>Fp1</t>
  </si>
  <si>
    <t>Fp2</t>
  </si>
  <si>
    <t>FPx</t>
  </si>
  <si>
    <t>MRP de Ens. Base</t>
  </si>
  <si>
    <t>MRP de Barniz</t>
  </si>
  <si>
    <t>MRP de Pegamento</t>
  </si>
  <si>
    <t>Desp.</t>
  </si>
  <si>
    <t>MRP Ref. Cortos</t>
  </si>
  <si>
    <t>**Se acepta NO comprar nada pues hay suficiente en stock.</t>
  </si>
  <si>
    <t>MRP Ref. Largos</t>
  </si>
  <si>
    <t>MRP Patas</t>
  </si>
  <si>
    <t>MRP Tapas Lata</t>
  </si>
  <si>
    <t>RESUMEN</t>
  </si>
  <si>
    <t>Cubierta</t>
  </si>
  <si>
    <t>Refuerzo corto</t>
  </si>
  <si>
    <t>Refuerzo largo</t>
  </si>
  <si>
    <t>Ensamble base</t>
  </si>
  <si>
    <t>Ensamble final</t>
  </si>
  <si>
    <t>EB</t>
  </si>
  <si>
    <t>PyT</t>
  </si>
  <si>
    <t>RC</t>
  </si>
  <si>
    <t>RL</t>
  </si>
  <si>
    <t>Cub</t>
  </si>
  <si>
    <t>Efin</t>
  </si>
  <si>
    <t>Ajuste T.</t>
  </si>
  <si>
    <t>ti</t>
  </si>
  <si>
    <t>ai</t>
  </si>
  <si>
    <t>vi</t>
  </si>
  <si>
    <t>teaj</t>
  </si>
  <si>
    <t>Patas y tapas</t>
  </si>
  <si>
    <t>U</t>
  </si>
  <si>
    <t>Tiempo total (min)</t>
  </si>
  <si>
    <t>Tiempo total (horas)</t>
  </si>
  <si>
    <t>No. Empleados</t>
  </si>
  <si>
    <t>Fp3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</si>
</sst>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FF0000"/>
      <name val="Times New Roman"/>
    </font>
    <font>
      <b/>
      <sz val="14"/>
      <color rgb="FFFF0000"/>
      <name val="Calibri"/>
      <scheme val="minor"/>
    </font>
    <font>
      <b/>
      <sz val="10"/>
      <name val="Verdana"/>
    </font>
    <font>
      <sz val="10"/>
      <name val="Verdana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9" fontId="0" fillId="0" borderId="0" xfId="0" applyNumberFormat="1"/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11" fillId="0" borderId="0" xfId="0" applyFont="1"/>
    <xf numFmtId="0" fontId="11" fillId="0" borderId="15" xfId="0" applyFont="1" applyFill="1" applyBorder="1"/>
    <xf numFmtId="0" fontId="11" fillId="0" borderId="15" xfId="0" applyFont="1" applyBorder="1"/>
    <xf numFmtId="164" fontId="12" fillId="0" borderId="15" xfId="41" applyNumberFormat="1" applyFont="1" applyBorder="1"/>
    <xf numFmtId="164" fontId="13" fillId="0" borderId="15" xfId="0" applyNumberFormat="1" applyFont="1" applyBorder="1"/>
    <xf numFmtId="164" fontId="14" fillId="0" borderId="15" xfId="0" applyNumberFormat="1" applyFont="1" applyBorder="1"/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quotePrefix="1" applyFont="1" applyBorder="1" applyAlignment="1">
      <alignment horizontal="center"/>
    </xf>
  </cellXfs>
  <cellStyles count="152">
    <cellStyle name="Comma" xfId="4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9"/>
  <sheetViews>
    <sheetView tabSelected="1" zoomScale="120" zoomScaleNormal="120" zoomScalePageLayoutView="120" workbookViewId="0">
      <selection activeCell="X12" sqref="X12"/>
    </sheetView>
  </sheetViews>
  <sheetFormatPr baseColWidth="10" defaultRowHeight="15" x14ac:dyDescent="0"/>
  <cols>
    <col min="1" max="1" width="2.33203125" customWidth="1"/>
    <col min="2" max="2" width="10.83203125" style="1"/>
    <col min="3" max="20" width="7.1640625" style="1" customWidth="1"/>
    <col min="21" max="22" width="7.1640625" customWidth="1"/>
    <col min="23" max="23" width="3.5" customWidth="1"/>
    <col min="24" max="24" width="7.1640625" customWidth="1"/>
  </cols>
  <sheetData>
    <row r="2" spans="2:23" ht="16" thickBot="1">
      <c r="O2" s="53" t="s">
        <v>24</v>
      </c>
      <c r="P2" s="53"/>
      <c r="Q2" s="53"/>
      <c r="R2" s="53"/>
      <c r="S2" s="53"/>
      <c r="T2" s="53"/>
    </row>
    <row r="3" spans="2:23" ht="16" thickBot="1">
      <c r="B3" s="4" t="s">
        <v>12</v>
      </c>
      <c r="C3" s="4" t="s">
        <v>1</v>
      </c>
      <c r="D3" s="4" t="s">
        <v>6</v>
      </c>
      <c r="E3" s="4" t="s">
        <v>7</v>
      </c>
      <c r="F3" s="4" t="s">
        <v>14</v>
      </c>
      <c r="H3" s="7"/>
      <c r="I3" s="54" t="s">
        <v>15</v>
      </c>
      <c r="J3" s="55"/>
      <c r="K3" s="55"/>
      <c r="L3" s="55"/>
      <c r="M3" s="55"/>
      <c r="O3" s="4"/>
      <c r="P3" s="4" t="s">
        <v>2</v>
      </c>
      <c r="Q3" s="4" t="s">
        <v>13</v>
      </c>
      <c r="R3" s="4" t="s">
        <v>3</v>
      </c>
      <c r="S3" s="4" t="s">
        <v>4</v>
      </c>
      <c r="T3" s="4" t="s">
        <v>5</v>
      </c>
    </row>
    <row r="4" spans="2:23" ht="16" thickBot="1">
      <c r="B4" s="5" t="s">
        <v>2</v>
      </c>
      <c r="C4" s="17">
        <v>6</v>
      </c>
      <c r="D4" s="5">
        <v>3</v>
      </c>
      <c r="E4" s="5">
        <v>1</v>
      </c>
      <c r="F4" s="5">
        <v>4</v>
      </c>
      <c r="H4" s="8" t="s">
        <v>16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O4" s="18" t="s">
        <v>22</v>
      </c>
      <c r="P4" s="1">
        <f>+C4+D4</f>
        <v>9</v>
      </c>
      <c r="Q4" s="1">
        <f>+C5+D5</f>
        <v>4</v>
      </c>
      <c r="R4" s="1">
        <f>+C6+D6</f>
        <v>7</v>
      </c>
      <c r="S4" s="1">
        <f>+C7+D7</f>
        <v>14</v>
      </c>
      <c r="T4" s="1">
        <f>+C8+D8</f>
        <v>3</v>
      </c>
    </row>
    <row r="5" spans="2:23" ht="16" thickBot="1">
      <c r="B5" s="5" t="s">
        <v>13</v>
      </c>
      <c r="C5" s="5">
        <v>0</v>
      </c>
      <c r="D5" s="5">
        <v>4</v>
      </c>
      <c r="E5" s="17">
        <v>7</v>
      </c>
      <c r="F5" s="5">
        <v>2</v>
      </c>
      <c r="H5" s="10">
        <v>1</v>
      </c>
      <c r="I5" s="5">
        <v>1</v>
      </c>
      <c r="J5" s="5">
        <v>3</v>
      </c>
      <c r="K5" s="5">
        <v>2</v>
      </c>
      <c r="L5" s="5">
        <v>2</v>
      </c>
      <c r="M5" s="5" t="s">
        <v>8</v>
      </c>
      <c r="O5" s="6" t="s">
        <v>25</v>
      </c>
      <c r="P5" s="6">
        <f>+E4+D4</f>
        <v>4</v>
      </c>
      <c r="Q5" s="6">
        <f>+E5+D5</f>
        <v>11</v>
      </c>
      <c r="R5" s="6">
        <f>+E6+D6</f>
        <v>11</v>
      </c>
      <c r="S5" s="6">
        <f>+E7+D7</f>
        <v>10</v>
      </c>
      <c r="T5" s="6">
        <f>+E8+D8</f>
        <v>1</v>
      </c>
    </row>
    <row r="6" spans="2:23">
      <c r="B6" s="5" t="s">
        <v>3</v>
      </c>
      <c r="C6" s="5">
        <v>5</v>
      </c>
      <c r="D6" s="5">
        <v>2</v>
      </c>
      <c r="E6" s="17">
        <v>9</v>
      </c>
      <c r="F6" s="5">
        <v>5</v>
      </c>
      <c r="H6" s="10">
        <v>2</v>
      </c>
      <c r="I6" s="5">
        <v>3</v>
      </c>
      <c r="J6" s="5">
        <v>5</v>
      </c>
      <c r="K6" s="5">
        <v>2</v>
      </c>
      <c r="L6" s="5">
        <v>1</v>
      </c>
      <c r="M6" s="5">
        <v>3</v>
      </c>
    </row>
    <row r="7" spans="2:23" ht="16" thickBot="1">
      <c r="B7" s="5" t="s">
        <v>4</v>
      </c>
      <c r="C7" s="17">
        <v>8</v>
      </c>
      <c r="D7" s="5">
        <v>6</v>
      </c>
      <c r="E7" s="5">
        <v>4</v>
      </c>
      <c r="F7" s="5">
        <v>4</v>
      </c>
      <c r="H7" s="8">
        <v>3</v>
      </c>
      <c r="I7" s="6">
        <v>2</v>
      </c>
      <c r="J7" s="6">
        <v>1</v>
      </c>
      <c r="K7" s="6">
        <v>1</v>
      </c>
      <c r="L7" s="6">
        <v>4</v>
      </c>
      <c r="M7" s="6" t="s">
        <v>8</v>
      </c>
      <c r="O7" s="12" t="s">
        <v>23</v>
      </c>
      <c r="P7" s="3"/>
      <c r="Q7" s="3"/>
    </row>
    <row r="8" spans="2:23" ht="16" thickBot="1">
      <c r="B8" s="6" t="s">
        <v>5</v>
      </c>
      <c r="C8" s="19">
        <v>2</v>
      </c>
      <c r="D8" s="6">
        <v>1</v>
      </c>
      <c r="E8" s="6">
        <v>0</v>
      </c>
      <c r="F8" s="6">
        <v>5</v>
      </c>
    </row>
    <row r="9" spans="2:23" ht="16" thickBot="1">
      <c r="B9" s="6" t="s">
        <v>19</v>
      </c>
      <c r="C9" s="6">
        <f>SUM(C4:C8)</f>
        <v>21</v>
      </c>
      <c r="D9" s="6">
        <f>SUM(D4:D8)</f>
        <v>16</v>
      </c>
      <c r="E9" s="6">
        <f>SUM(E4:E8)</f>
        <v>21</v>
      </c>
      <c r="F9" s="6"/>
      <c r="H9" s="3" t="s">
        <v>30</v>
      </c>
      <c r="K9" s="1">
        <v>8</v>
      </c>
    </row>
    <row r="11" spans="2:23">
      <c r="B11" s="22" t="s">
        <v>0</v>
      </c>
      <c r="U11" s="1"/>
      <c r="V11" s="1"/>
      <c r="W11" s="1"/>
    </row>
    <row r="12" spans="2:23">
      <c r="B12" s="13"/>
      <c r="C12" s="50" t="s">
        <v>9</v>
      </c>
      <c r="D12" s="51"/>
      <c r="E12" s="51" t="s">
        <v>2</v>
      </c>
      <c r="F12" s="51"/>
      <c r="G12" s="50" t="s">
        <v>10</v>
      </c>
      <c r="H12" s="51"/>
      <c r="I12" s="51" t="s">
        <v>3</v>
      </c>
      <c r="J12" s="51"/>
      <c r="K12" s="50" t="s">
        <v>11</v>
      </c>
      <c r="L12" s="51"/>
      <c r="M12" s="51" t="s">
        <v>4</v>
      </c>
      <c r="N12" s="51"/>
      <c r="O12" s="50" t="s">
        <v>17</v>
      </c>
      <c r="P12" s="51"/>
      <c r="Q12" s="51" t="s">
        <v>5</v>
      </c>
      <c r="R12" s="51"/>
      <c r="S12" s="50" t="s">
        <v>18</v>
      </c>
      <c r="T12" s="51"/>
      <c r="U12" s="51" t="s">
        <v>8</v>
      </c>
      <c r="V12" s="52"/>
      <c r="W12" s="11"/>
    </row>
    <row r="13" spans="2:23">
      <c r="B13" s="23" t="s">
        <v>1</v>
      </c>
      <c r="C13" s="14">
        <v>0</v>
      </c>
      <c r="D13" s="15">
        <f>C13+I5</f>
        <v>1</v>
      </c>
      <c r="E13" s="15">
        <f>+D13</f>
        <v>1</v>
      </c>
      <c r="F13" s="15">
        <f>+E13+C4</f>
        <v>7</v>
      </c>
      <c r="G13" s="14">
        <f>+F13</f>
        <v>7</v>
      </c>
      <c r="H13" s="15">
        <f>+G13+J5</f>
        <v>10</v>
      </c>
      <c r="I13" s="15">
        <f>+H13</f>
        <v>10</v>
      </c>
      <c r="J13" s="15">
        <f>+I13+C6</f>
        <v>15</v>
      </c>
      <c r="K13" s="14">
        <f>+J13</f>
        <v>15</v>
      </c>
      <c r="L13" s="15">
        <f>+K13+K5</f>
        <v>17</v>
      </c>
      <c r="M13" s="15">
        <f>+L13</f>
        <v>17</v>
      </c>
      <c r="N13" s="15">
        <f>+M13+C7</f>
        <v>25</v>
      </c>
      <c r="O13" s="14">
        <f>+N13</f>
        <v>25</v>
      </c>
      <c r="P13" s="15">
        <f>+O13+L5</f>
        <v>27</v>
      </c>
      <c r="Q13" s="15">
        <f>+P13</f>
        <v>27</v>
      </c>
      <c r="R13" s="15">
        <f>+Q13+C8</f>
        <v>29</v>
      </c>
      <c r="S13" s="14" t="s">
        <v>20</v>
      </c>
      <c r="T13" s="15" t="s">
        <v>8</v>
      </c>
      <c r="U13" s="15" t="s">
        <v>8</v>
      </c>
      <c r="V13" s="16" t="s">
        <v>8</v>
      </c>
      <c r="W13" s="11"/>
    </row>
    <row r="14" spans="2:23">
      <c r="B14" s="47"/>
      <c r="C14" s="50" t="s">
        <v>9</v>
      </c>
      <c r="D14" s="51"/>
      <c r="E14" s="51" t="s">
        <v>13</v>
      </c>
      <c r="F14" s="51"/>
      <c r="G14" s="50" t="s">
        <v>10</v>
      </c>
      <c r="H14" s="51"/>
      <c r="I14" s="51" t="s">
        <v>2</v>
      </c>
      <c r="J14" s="51"/>
      <c r="K14" s="50" t="s">
        <v>11</v>
      </c>
      <c r="L14" s="51"/>
      <c r="M14" s="51" t="s">
        <v>3</v>
      </c>
      <c r="N14" s="51"/>
      <c r="O14" s="50" t="s">
        <v>17</v>
      </c>
      <c r="P14" s="51"/>
      <c r="Q14" s="51" t="s">
        <v>4</v>
      </c>
      <c r="R14" s="51"/>
      <c r="S14" s="50" t="s">
        <v>18</v>
      </c>
      <c r="T14" s="51"/>
      <c r="U14" s="51" t="s">
        <v>5</v>
      </c>
      <c r="V14" s="52"/>
      <c r="W14" s="11"/>
    </row>
    <row r="15" spans="2:23">
      <c r="B15" s="23" t="s">
        <v>6</v>
      </c>
      <c r="C15" s="14">
        <v>0</v>
      </c>
      <c r="D15" s="15">
        <f>+C15+I6</f>
        <v>3</v>
      </c>
      <c r="E15" s="15">
        <f>+D15</f>
        <v>3</v>
      </c>
      <c r="F15" s="15">
        <f>+E15+D5</f>
        <v>7</v>
      </c>
      <c r="G15" s="14">
        <f>+F15</f>
        <v>7</v>
      </c>
      <c r="H15" s="15">
        <f>+G15+J6</f>
        <v>12</v>
      </c>
      <c r="I15" s="15">
        <f>+H15</f>
        <v>12</v>
      </c>
      <c r="J15" s="15">
        <f>+I15+D4</f>
        <v>15</v>
      </c>
      <c r="K15" s="14">
        <f>+J15</f>
        <v>15</v>
      </c>
      <c r="L15" s="15">
        <f>+K15+K6</f>
        <v>17</v>
      </c>
      <c r="M15" s="15">
        <f>+L15</f>
        <v>17</v>
      </c>
      <c r="N15" s="15">
        <f>+M15+D6</f>
        <v>19</v>
      </c>
      <c r="O15" s="14">
        <f>+N15</f>
        <v>19</v>
      </c>
      <c r="P15" s="15">
        <f>+O15+L6</f>
        <v>20</v>
      </c>
      <c r="Q15" s="15">
        <f>+N13</f>
        <v>25</v>
      </c>
      <c r="R15" s="15">
        <f>+Q15+D7</f>
        <v>31</v>
      </c>
      <c r="S15" s="14">
        <f>+R15</f>
        <v>31</v>
      </c>
      <c r="T15" s="15">
        <f>+S15+M6</f>
        <v>34</v>
      </c>
      <c r="U15" s="15">
        <f>+T15</f>
        <v>34</v>
      </c>
      <c r="V15" s="16">
        <f>+U15+D8</f>
        <v>35</v>
      </c>
      <c r="W15" s="11"/>
    </row>
    <row r="16" spans="2:23">
      <c r="B16" s="47"/>
      <c r="C16" s="50" t="s">
        <v>9</v>
      </c>
      <c r="D16" s="51"/>
      <c r="E16" s="51" t="s">
        <v>13</v>
      </c>
      <c r="F16" s="51"/>
      <c r="G16" s="50" t="s">
        <v>10</v>
      </c>
      <c r="H16" s="51"/>
      <c r="I16" s="51" t="s">
        <v>2</v>
      </c>
      <c r="J16" s="51"/>
      <c r="K16" s="50" t="s">
        <v>11</v>
      </c>
      <c r="L16" s="51"/>
      <c r="M16" s="51" t="s">
        <v>3</v>
      </c>
      <c r="N16" s="51"/>
      <c r="O16" s="50" t="s">
        <v>17</v>
      </c>
      <c r="P16" s="51"/>
      <c r="Q16" s="51" t="s">
        <v>4</v>
      </c>
      <c r="R16" s="51"/>
      <c r="S16" s="50" t="s">
        <v>18</v>
      </c>
      <c r="T16" s="51"/>
      <c r="U16" s="51" t="s">
        <v>8</v>
      </c>
      <c r="V16" s="52"/>
      <c r="W16" s="11"/>
    </row>
    <row r="17" spans="2:26">
      <c r="B17" s="23" t="s">
        <v>7</v>
      </c>
      <c r="C17" s="14">
        <v>0</v>
      </c>
      <c r="D17" s="15">
        <f>+C17+I7</f>
        <v>2</v>
      </c>
      <c r="E17" s="15">
        <f>+F15</f>
        <v>7</v>
      </c>
      <c r="F17" s="15">
        <f>+E17+E5</f>
        <v>14</v>
      </c>
      <c r="G17" s="14">
        <f>+F17</f>
        <v>14</v>
      </c>
      <c r="H17" s="15">
        <f>+G17+J7</f>
        <v>15</v>
      </c>
      <c r="I17" s="15">
        <f>+H17</f>
        <v>15</v>
      </c>
      <c r="J17" s="15">
        <f>+I17+E4</f>
        <v>16</v>
      </c>
      <c r="K17" s="14">
        <f>+J17</f>
        <v>16</v>
      </c>
      <c r="L17" s="15">
        <f>+K17+K7</f>
        <v>17</v>
      </c>
      <c r="M17" s="15">
        <f>+N15</f>
        <v>19</v>
      </c>
      <c r="N17" s="15">
        <f>+M17+E6</f>
        <v>28</v>
      </c>
      <c r="O17" s="14">
        <f>+N17</f>
        <v>28</v>
      </c>
      <c r="P17" s="15">
        <f>+O17+L7</f>
        <v>32</v>
      </c>
      <c r="Q17" s="15">
        <f>+P17</f>
        <v>32</v>
      </c>
      <c r="R17" s="15">
        <f>+Q17+E7</f>
        <v>36</v>
      </c>
      <c r="S17" s="14" t="s">
        <v>8</v>
      </c>
      <c r="T17" s="15" t="s">
        <v>8</v>
      </c>
      <c r="U17" s="15" t="s">
        <v>8</v>
      </c>
      <c r="V17" s="16" t="s">
        <v>8</v>
      </c>
      <c r="W17" s="11"/>
    </row>
    <row r="18" spans="2:26">
      <c r="B18" s="1" t="s">
        <v>29</v>
      </c>
      <c r="F18" s="1">
        <f>F17/$K$9</f>
        <v>1.75</v>
      </c>
      <c r="J18" s="1">
        <f>J17/$K$9</f>
        <v>2</v>
      </c>
      <c r="N18" s="1">
        <f>N17/$K$9</f>
        <v>3.5</v>
      </c>
      <c r="R18" s="1">
        <f>R17/$K$9</f>
        <v>4.5</v>
      </c>
      <c r="U18" s="1"/>
      <c r="V18" s="20">
        <f>V15/$K$9</f>
        <v>4.375</v>
      </c>
      <c r="W18" s="1"/>
    </row>
    <row r="19" spans="2:26">
      <c r="B19" s="1" t="s">
        <v>14</v>
      </c>
      <c r="F19" s="1">
        <v>2</v>
      </c>
      <c r="J19" s="1">
        <v>4</v>
      </c>
      <c r="N19" s="1">
        <v>4</v>
      </c>
      <c r="R19" s="1">
        <f>F7</f>
        <v>4</v>
      </c>
      <c r="V19" s="1">
        <f>F8</f>
        <v>5</v>
      </c>
      <c r="W19" s="3"/>
      <c r="X19" s="3" t="s">
        <v>31</v>
      </c>
      <c r="Y19" s="1"/>
      <c r="Z19" s="20">
        <f>((F18-F19)+(J18-J19)+(N18-N19)+(R18-R19)+(V18-V19))/4</f>
        <v>-0.71875</v>
      </c>
    </row>
    <row r="20" spans="2:26">
      <c r="U20" s="1"/>
      <c r="V20" s="1"/>
      <c r="W20" s="1"/>
    </row>
    <row r="21" spans="2:26">
      <c r="B21" s="22" t="s">
        <v>21</v>
      </c>
      <c r="U21" s="1"/>
      <c r="V21" s="1"/>
      <c r="W21" s="1"/>
    </row>
    <row r="22" spans="2:26">
      <c r="B22" s="13"/>
      <c r="C22" s="50" t="s">
        <v>9</v>
      </c>
      <c r="D22" s="51"/>
      <c r="E22" s="51" t="s">
        <v>3</v>
      </c>
      <c r="F22" s="51"/>
      <c r="G22" s="50" t="s">
        <v>10</v>
      </c>
      <c r="H22" s="51"/>
      <c r="I22" s="51" t="s">
        <v>4</v>
      </c>
      <c r="J22" s="51"/>
      <c r="K22" s="50" t="s">
        <v>11</v>
      </c>
      <c r="L22" s="51"/>
      <c r="M22" s="51" t="s">
        <v>2</v>
      </c>
      <c r="N22" s="51"/>
      <c r="O22" s="50" t="s">
        <v>17</v>
      </c>
      <c r="P22" s="51"/>
      <c r="Q22" s="51" t="s">
        <v>5</v>
      </c>
      <c r="R22" s="51"/>
      <c r="S22" s="50" t="s">
        <v>18</v>
      </c>
      <c r="T22" s="51"/>
      <c r="U22" s="48"/>
      <c r="V22" s="49"/>
      <c r="W22" s="1"/>
    </row>
    <row r="23" spans="2:26">
      <c r="B23" s="23" t="s">
        <v>1</v>
      </c>
      <c r="C23" s="14">
        <f>D23-I5</f>
        <v>1</v>
      </c>
      <c r="D23" s="15">
        <f>E23</f>
        <v>2</v>
      </c>
      <c r="E23" s="15">
        <f>F23-C6</f>
        <v>2</v>
      </c>
      <c r="F23" s="15">
        <v>7</v>
      </c>
      <c r="G23" s="14">
        <f>F23</f>
        <v>7</v>
      </c>
      <c r="H23" s="15">
        <f>G23+J5</f>
        <v>10</v>
      </c>
      <c r="I23" s="15">
        <f>H23</f>
        <v>10</v>
      </c>
      <c r="J23" s="15">
        <f>I23+C7</f>
        <v>18</v>
      </c>
      <c r="K23" s="14">
        <f>J23</f>
        <v>18</v>
      </c>
      <c r="L23" s="15">
        <f>K23+K5</f>
        <v>20</v>
      </c>
      <c r="M23" s="15">
        <f>L23</f>
        <v>20</v>
      </c>
      <c r="N23" s="15">
        <f>M23+C4</f>
        <v>26</v>
      </c>
      <c r="O23" s="14">
        <f>N23</f>
        <v>26</v>
      </c>
      <c r="P23" s="15">
        <f>O23+L5</f>
        <v>28</v>
      </c>
      <c r="Q23" s="15">
        <f>P23</f>
        <v>28</v>
      </c>
      <c r="R23" s="15">
        <f>Q23+C8</f>
        <v>30</v>
      </c>
      <c r="S23" s="14"/>
      <c r="T23" s="15"/>
      <c r="U23" s="15"/>
      <c r="V23" s="16"/>
      <c r="W23" s="1"/>
    </row>
    <row r="24" spans="2:26">
      <c r="B24" s="24"/>
      <c r="C24" s="50" t="s">
        <v>9</v>
      </c>
      <c r="D24" s="51"/>
      <c r="E24" s="51" t="s">
        <v>13</v>
      </c>
      <c r="F24" s="51"/>
      <c r="G24" s="50" t="s">
        <v>10</v>
      </c>
      <c r="H24" s="51"/>
      <c r="I24" s="51" t="s">
        <v>3</v>
      </c>
      <c r="J24" s="51"/>
      <c r="K24" s="50" t="s">
        <v>11</v>
      </c>
      <c r="L24" s="51"/>
      <c r="M24" s="51" t="s">
        <v>4</v>
      </c>
      <c r="N24" s="51"/>
      <c r="O24" s="50" t="s">
        <v>17</v>
      </c>
      <c r="P24" s="51"/>
      <c r="Q24" s="51" t="s">
        <v>2</v>
      </c>
      <c r="R24" s="51"/>
      <c r="S24" s="50" t="s">
        <v>18</v>
      </c>
      <c r="T24" s="51"/>
      <c r="U24" s="51" t="s">
        <v>5</v>
      </c>
      <c r="V24" s="52"/>
      <c r="W24" s="1"/>
    </row>
    <row r="25" spans="2:26">
      <c r="B25" s="23" t="s">
        <v>6</v>
      </c>
      <c r="C25" s="14">
        <v>0</v>
      </c>
      <c r="D25" s="15">
        <f>C25+I6</f>
        <v>3</v>
      </c>
      <c r="E25" s="15">
        <f>D25</f>
        <v>3</v>
      </c>
      <c r="F25" s="15">
        <f>E25+D5</f>
        <v>7</v>
      </c>
      <c r="G25" s="14">
        <f>F25</f>
        <v>7</v>
      </c>
      <c r="H25" s="15">
        <f>G25+D6</f>
        <v>9</v>
      </c>
      <c r="I25" s="15">
        <f>H25</f>
        <v>9</v>
      </c>
      <c r="J25" s="15">
        <f>I25+D6</f>
        <v>11</v>
      </c>
      <c r="K25" s="14">
        <f>L25-K6</f>
        <v>16</v>
      </c>
      <c r="L25" s="15">
        <f>J23</f>
        <v>18</v>
      </c>
      <c r="M25" s="15">
        <f>L25</f>
        <v>18</v>
      </c>
      <c r="N25" s="15">
        <f>M25+D7</f>
        <v>24</v>
      </c>
      <c r="O25" s="14">
        <f>P25-L6</f>
        <v>25</v>
      </c>
      <c r="P25" s="15">
        <f>N23</f>
        <v>26</v>
      </c>
      <c r="Q25" s="15">
        <f>P25</f>
        <v>26</v>
      </c>
      <c r="R25" s="15">
        <f>Q25+D4</f>
        <v>29</v>
      </c>
      <c r="S25" s="14">
        <f>R25</f>
        <v>29</v>
      </c>
      <c r="T25" s="15">
        <f>S25+M6</f>
        <v>32</v>
      </c>
      <c r="U25" s="15">
        <f>T25</f>
        <v>32</v>
      </c>
      <c r="V25" s="16">
        <f>U25+D8</f>
        <v>33</v>
      </c>
      <c r="W25" s="1"/>
    </row>
    <row r="26" spans="2:26">
      <c r="B26" s="24"/>
      <c r="C26" s="24" t="s">
        <v>26</v>
      </c>
      <c r="D26" s="51" t="s">
        <v>9</v>
      </c>
      <c r="E26" s="51"/>
      <c r="F26" s="51" t="s">
        <v>13</v>
      </c>
      <c r="G26" s="51"/>
      <c r="H26" s="24" t="s">
        <v>26</v>
      </c>
      <c r="I26" s="51" t="s">
        <v>10</v>
      </c>
      <c r="J26" s="51"/>
      <c r="K26" s="51" t="s">
        <v>3</v>
      </c>
      <c r="L26" s="51"/>
      <c r="M26" s="50" t="s">
        <v>11</v>
      </c>
      <c r="N26" s="51"/>
      <c r="O26" s="51" t="s">
        <v>4</v>
      </c>
      <c r="P26" s="51"/>
      <c r="Q26" s="50" t="s">
        <v>17</v>
      </c>
      <c r="R26" s="51"/>
      <c r="S26" s="51" t="s">
        <v>2</v>
      </c>
      <c r="T26" s="51"/>
      <c r="U26" s="57" t="s">
        <v>28</v>
      </c>
      <c r="V26" s="52"/>
      <c r="W26" s="56"/>
      <c r="X26" s="56"/>
    </row>
    <row r="27" spans="2:26">
      <c r="B27" s="23" t="s">
        <v>7</v>
      </c>
      <c r="C27" s="14">
        <f>E5</f>
        <v>7</v>
      </c>
      <c r="D27" s="15">
        <f>E27-I7</f>
        <v>5</v>
      </c>
      <c r="E27" s="15">
        <v>7</v>
      </c>
      <c r="F27" s="15">
        <f>E27</f>
        <v>7</v>
      </c>
      <c r="G27" s="15">
        <f>F27+E5</f>
        <v>14</v>
      </c>
      <c r="H27" s="14">
        <f>(G27-J25)+E6</f>
        <v>12</v>
      </c>
      <c r="I27" s="15">
        <f>G27</f>
        <v>14</v>
      </c>
      <c r="J27" s="15">
        <f>I27+J7</f>
        <v>15</v>
      </c>
      <c r="K27" s="15">
        <f>J27</f>
        <v>15</v>
      </c>
      <c r="L27" s="15">
        <f>K27+E6</f>
        <v>24</v>
      </c>
      <c r="M27" s="14">
        <f>N25</f>
        <v>24</v>
      </c>
      <c r="N27" s="15">
        <f>M27+K7</f>
        <v>25</v>
      </c>
      <c r="O27" s="15">
        <f>N27</f>
        <v>25</v>
      </c>
      <c r="P27" s="15">
        <f>O27+E7</f>
        <v>29</v>
      </c>
      <c r="Q27" s="14">
        <f>P27</f>
        <v>29</v>
      </c>
      <c r="R27" s="15">
        <f>Q27+L7</f>
        <v>33</v>
      </c>
      <c r="S27" s="15">
        <f>R27</f>
        <v>33</v>
      </c>
      <c r="T27" s="15">
        <f>S27+E4</f>
        <v>34</v>
      </c>
      <c r="U27" s="14" t="s">
        <v>8</v>
      </c>
      <c r="V27" s="16" t="s">
        <v>8</v>
      </c>
      <c r="W27" s="1"/>
    </row>
    <row r="28" spans="2:26">
      <c r="B28" s="1" t="s">
        <v>29</v>
      </c>
      <c r="G28" s="1">
        <f>F27/$K$9</f>
        <v>0.875</v>
      </c>
      <c r="L28" s="1">
        <f>J27/$K$9</f>
        <v>1.875</v>
      </c>
      <c r="P28" s="1">
        <f>N27/$K$9</f>
        <v>3.125</v>
      </c>
      <c r="T28" s="1">
        <f>R27/$K$9</f>
        <v>4.125</v>
      </c>
      <c r="U28" s="1"/>
      <c r="V28" s="20">
        <f>V25/$K$9</f>
        <v>4.125</v>
      </c>
      <c r="W28" s="1"/>
    </row>
    <row r="29" spans="2:26">
      <c r="B29" s="1" t="s">
        <v>14</v>
      </c>
      <c r="G29" s="1">
        <f>F5</f>
        <v>2</v>
      </c>
      <c r="L29" s="1">
        <f>F6</f>
        <v>5</v>
      </c>
      <c r="P29" s="1">
        <f>F7</f>
        <v>4</v>
      </c>
      <c r="T29" s="1">
        <f>F4</f>
        <v>4</v>
      </c>
      <c r="V29" s="1">
        <f>F8</f>
        <v>5</v>
      </c>
      <c r="X29" s="3" t="s">
        <v>31</v>
      </c>
      <c r="Y29" s="1"/>
      <c r="Z29" s="20">
        <f>((F28-F29)+(J28-J29)+(N28-N29)+(R28-R29)+(V28-V29))/4</f>
        <v>-0.21875</v>
      </c>
    </row>
    <row r="30" spans="2:26">
      <c r="B30" s="1" t="s">
        <v>27</v>
      </c>
      <c r="C30" s="1">
        <f>I5+C6+D6</f>
        <v>8</v>
      </c>
      <c r="U30" s="1"/>
      <c r="V30" s="1"/>
      <c r="W30" s="1"/>
    </row>
    <row r="31" spans="2:26">
      <c r="U31" s="1"/>
      <c r="V31" s="1"/>
      <c r="W31" s="1"/>
    </row>
    <row r="32" spans="2:26" ht="18">
      <c r="B32" s="21" t="s">
        <v>32</v>
      </c>
      <c r="U32" s="1"/>
      <c r="V32" s="1"/>
      <c r="W32" s="1"/>
    </row>
    <row r="33" spans="21:23">
      <c r="U33" s="1"/>
      <c r="V33" s="1"/>
      <c r="W33" s="1"/>
    </row>
    <row r="34" spans="21:23">
      <c r="U34" s="1"/>
      <c r="V34" s="1"/>
      <c r="W34" s="1"/>
    </row>
    <row r="35" spans="21:23">
      <c r="U35" s="1"/>
      <c r="V35" s="1"/>
      <c r="W35" s="1"/>
    </row>
    <row r="36" spans="21:23">
      <c r="U36" s="1"/>
      <c r="V36" s="1"/>
      <c r="W36" s="1"/>
    </row>
    <row r="37" spans="21:23">
      <c r="U37" s="1"/>
      <c r="V37" s="1"/>
      <c r="W37" s="1"/>
    </row>
    <row r="38" spans="21:23">
      <c r="U38" s="1"/>
      <c r="V38" s="1"/>
      <c r="W38" s="1"/>
    </row>
    <row r="39" spans="21:23">
      <c r="U39" s="1"/>
      <c r="V39" s="1"/>
      <c r="W39" s="1"/>
    </row>
    <row r="40" spans="21:23">
      <c r="U40" s="1"/>
      <c r="V40" s="1"/>
      <c r="W40" s="1"/>
    </row>
    <row r="41" spans="21:23">
      <c r="U41" s="1"/>
      <c r="V41" s="1"/>
      <c r="W41" s="1"/>
    </row>
    <row r="42" spans="21:23">
      <c r="U42" s="1"/>
      <c r="V42" s="1"/>
      <c r="W42" s="1"/>
    </row>
    <row r="43" spans="21:23">
      <c r="U43" s="1"/>
      <c r="V43" s="1"/>
      <c r="W43" s="1"/>
    </row>
    <row r="44" spans="21:23">
      <c r="U44" s="1"/>
      <c r="V44" s="1"/>
      <c r="W44" s="1"/>
    </row>
    <row r="45" spans="21:23">
      <c r="U45" s="1"/>
      <c r="V45" s="1"/>
      <c r="W45" s="1"/>
    </row>
    <row r="46" spans="21:23">
      <c r="U46" s="1"/>
      <c r="V46" s="1"/>
      <c r="W46" s="1"/>
    </row>
    <row r="47" spans="21:23">
      <c r="U47" s="1"/>
      <c r="V47" s="1"/>
      <c r="W47" s="1"/>
    </row>
    <row r="48" spans="21:23">
      <c r="U48" s="1"/>
      <c r="V48" s="1"/>
      <c r="W48" s="1"/>
    </row>
    <row r="49" spans="21:23">
      <c r="U49" s="1"/>
      <c r="V49" s="1"/>
      <c r="W49" s="1"/>
    </row>
    <row r="50" spans="21:23">
      <c r="U50" s="1"/>
      <c r="V50" s="1"/>
      <c r="W50" s="1"/>
    </row>
    <row r="51" spans="21:23">
      <c r="U51" s="1"/>
      <c r="V51" s="1"/>
      <c r="W51" s="1"/>
    </row>
    <row r="52" spans="21:23">
      <c r="U52" s="1"/>
      <c r="V52" s="1"/>
      <c r="W52" s="1"/>
    </row>
    <row r="53" spans="21:23">
      <c r="U53" s="1"/>
      <c r="V53" s="1"/>
      <c r="W53" s="1"/>
    </row>
    <row r="54" spans="21:23">
      <c r="U54" s="1"/>
      <c r="V54" s="1"/>
      <c r="W54" s="1"/>
    </row>
    <row r="55" spans="21:23">
      <c r="U55" s="1"/>
      <c r="V55" s="1"/>
      <c r="W55" s="1"/>
    </row>
    <row r="56" spans="21:23">
      <c r="U56" s="1"/>
      <c r="V56" s="1"/>
      <c r="W56" s="1"/>
    </row>
    <row r="57" spans="21:23">
      <c r="U57" s="1"/>
      <c r="V57" s="1"/>
      <c r="W57" s="1"/>
    </row>
    <row r="58" spans="21:23">
      <c r="U58" s="1"/>
      <c r="V58" s="1"/>
      <c r="W58" s="1"/>
    </row>
    <row r="59" spans="21:23">
      <c r="U59" s="1"/>
      <c r="V59" s="1"/>
      <c r="W59" s="1"/>
    </row>
    <row r="60" spans="21:23">
      <c r="U60" s="1"/>
      <c r="V60" s="1"/>
      <c r="W60" s="1"/>
    </row>
    <row r="61" spans="21:23">
      <c r="U61" s="1"/>
      <c r="V61" s="1"/>
      <c r="W61" s="1"/>
    </row>
    <row r="62" spans="21:23">
      <c r="U62" s="1"/>
      <c r="V62" s="1"/>
      <c r="W62" s="1"/>
    </row>
    <row r="63" spans="21:23">
      <c r="U63" s="1"/>
      <c r="V63" s="1"/>
      <c r="W63" s="1"/>
    </row>
    <row r="64" spans="21:23">
      <c r="U64" s="1"/>
      <c r="V64" s="1"/>
      <c r="W64" s="1"/>
    </row>
    <row r="65" spans="21:23">
      <c r="U65" s="1"/>
      <c r="V65" s="1"/>
      <c r="W65" s="1"/>
    </row>
    <row r="66" spans="21:23">
      <c r="U66" s="1"/>
      <c r="V66" s="1"/>
      <c r="W66" s="1"/>
    </row>
    <row r="67" spans="21:23">
      <c r="U67" s="1"/>
      <c r="V67" s="1"/>
      <c r="W67" s="1"/>
    </row>
    <row r="68" spans="21:23">
      <c r="U68" s="1"/>
      <c r="V68" s="1"/>
      <c r="W68" s="1"/>
    </row>
    <row r="69" spans="21:23">
      <c r="U69" s="1"/>
      <c r="V69" s="1"/>
      <c r="W69" s="1"/>
    </row>
  </sheetData>
  <mergeCells count="62">
    <mergeCell ref="W26:X26"/>
    <mergeCell ref="O26:P26"/>
    <mergeCell ref="Q26:R26"/>
    <mergeCell ref="S26:T26"/>
    <mergeCell ref="U26:V26"/>
    <mergeCell ref="O2:T2"/>
    <mergeCell ref="D26:E26"/>
    <mergeCell ref="F26:G26"/>
    <mergeCell ref="O24:P24"/>
    <mergeCell ref="Q24:R24"/>
    <mergeCell ref="S24:T24"/>
    <mergeCell ref="C24:D24"/>
    <mergeCell ref="E24:F24"/>
    <mergeCell ref="G24:H24"/>
    <mergeCell ref="O16:P16"/>
    <mergeCell ref="Q16:R16"/>
    <mergeCell ref="S16:T16"/>
    <mergeCell ref="O14:P14"/>
    <mergeCell ref="Q14:R14"/>
    <mergeCell ref="S14:T14"/>
    <mergeCell ref="I3:M3"/>
    <mergeCell ref="M22:N22"/>
    <mergeCell ref="U24:V24"/>
    <mergeCell ref="I26:J26"/>
    <mergeCell ref="K26:L26"/>
    <mergeCell ref="M26:N26"/>
    <mergeCell ref="O22:P22"/>
    <mergeCell ref="Q22:R22"/>
    <mergeCell ref="S22:T22"/>
    <mergeCell ref="U22:V22"/>
    <mergeCell ref="I24:J24"/>
    <mergeCell ref="K24:L24"/>
    <mergeCell ref="M24:N24"/>
    <mergeCell ref="C22:D22"/>
    <mergeCell ref="E22:F22"/>
    <mergeCell ref="G22:H22"/>
    <mergeCell ref="I22:J22"/>
    <mergeCell ref="K22:L22"/>
    <mergeCell ref="U14:V14"/>
    <mergeCell ref="C16:D16"/>
    <mergeCell ref="E16:F16"/>
    <mergeCell ref="G16:H16"/>
    <mergeCell ref="I16:J16"/>
    <mergeCell ref="K16:L16"/>
    <mergeCell ref="M16:N16"/>
    <mergeCell ref="C14:D14"/>
    <mergeCell ref="E14:F14"/>
    <mergeCell ref="G14:H14"/>
    <mergeCell ref="I14:J14"/>
    <mergeCell ref="K14:L14"/>
    <mergeCell ref="M14:N14"/>
    <mergeCell ref="U16:V16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</mergeCells>
  <pageMargins left="0.75" right="0.75" top="1" bottom="1" header="0.5" footer="0.5"/>
  <pageSetup orientation="portrait" horizontalDpi="4294967292" verticalDpi="4294967292"/>
  <ignoredErrors>
    <ignoredError sqref="H15 H13 H17 F15 J13 J15 J17 N13 L13 L15 N15 P17 P13 T15 F13 F25 H23 H25 J23 L23 N23 P23 R25 T25 R27 P27" formula="1"/>
    <ignoredError sqref="Z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8"/>
  <sheetViews>
    <sheetView zoomScale="150" zoomScaleNormal="150" zoomScalePageLayoutView="150" workbookViewId="0">
      <selection activeCell="Q19" sqref="Q19"/>
    </sheetView>
  </sheetViews>
  <sheetFormatPr baseColWidth="10" defaultRowHeight="15" x14ac:dyDescent="0"/>
  <cols>
    <col min="1" max="1" width="4.6640625" customWidth="1"/>
    <col min="2" max="2" width="19.5" bestFit="1" customWidth="1"/>
    <col min="3" max="7" width="4.83203125" customWidth="1"/>
    <col min="8" max="9" width="6.1640625" bestFit="1" customWidth="1"/>
    <col min="10" max="10" width="4.83203125" customWidth="1"/>
    <col min="11" max="11" width="5.83203125" bestFit="1" customWidth="1"/>
    <col min="12" max="12" width="3.6640625" bestFit="1" customWidth="1"/>
    <col min="13" max="13" width="3.6640625" customWidth="1"/>
    <col min="14" max="14" width="16.33203125" bestFit="1" customWidth="1"/>
    <col min="15" max="16" width="5.1640625" customWidth="1"/>
    <col min="17" max="17" width="7" bestFit="1" customWidth="1"/>
    <col min="18" max="20" width="7.83203125" bestFit="1" customWidth="1"/>
    <col min="21" max="22" width="7" bestFit="1" customWidth="1"/>
    <col min="23" max="23" width="5.83203125" bestFit="1" customWidth="1"/>
    <col min="24" max="24" width="3.6640625" bestFit="1" customWidth="1"/>
  </cols>
  <sheetData>
    <row r="1" spans="2:23">
      <c r="B1" s="25" t="s">
        <v>41</v>
      </c>
      <c r="D1" s="36" t="s">
        <v>84</v>
      </c>
      <c r="E1" s="37" t="s">
        <v>85</v>
      </c>
      <c r="F1" s="37" t="s">
        <v>5</v>
      </c>
      <c r="G1" s="37" t="s">
        <v>90</v>
      </c>
      <c r="H1" s="37" t="s">
        <v>86</v>
      </c>
      <c r="I1" s="39" t="s">
        <v>87</v>
      </c>
      <c r="J1" s="39" t="s">
        <v>88</v>
      </c>
      <c r="N1" s="35" t="s">
        <v>72</v>
      </c>
      <c r="O1" s="30">
        <v>1</v>
      </c>
      <c r="P1" s="30">
        <v>2</v>
      </c>
      <c r="Q1" s="30">
        <v>3</v>
      </c>
      <c r="R1" s="30">
        <v>4</v>
      </c>
      <c r="S1" s="30">
        <v>5</v>
      </c>
      <c r="T1" s="30">
        <v>6</v>
      </c>
      <c r="U1" s="30">
        <v>7</v>
      </c>
      <c r="V1" s="30">
        <v>8</v>
      </c>
    </row>
    <row r="2" spans="2:23">
      <c r="B2" s="27" t="s">
        <v>42</v>
      </c>
      <c r="C2" s="26"/>
      <c r="D2" s="38" t="s">
        <v>78</v>
      </c>
      <c r="E2" s="38">
        <v>60</v>
      </c>
      <c r="F2" s="40">
        <v>0.78</v>
      </c>
      <c r="G2" s="40">
        <v>0.9</v>
      </c>
      <c r="H2" s="40">
        <v>0.95</v>
      </c>
      <c r="I2" s="40">
        <f>I3*H2</f>
        <v>0.78114623999999988</v>
      </c>
      <c r="J2" s="38">
        <f>E2*G2/(2-F2)/I2</f>
        <v>56.663263311575591</v>
      </c>
      <c r="K2" s="26"/>
      <c r="L2" s="26"/>
      <c r="M2" s="26"/>
      <c r="N2" s="31" t="s">
        <v>73</v>
      </c>
      <c r="O2" s="32"/>
      <c r="P2" s="32"/>
      <c r="Q2" s="32"/>
      <c r="R2" s="32">
        <v>640</v>
      </c>
      <c r="S2" s="32">
        <v>640</v>
      </c>
      <c r="T2" s="32">
        <v>128</v>
      </c>
      <c r="U2" s="32">
        <v>128</v>
      </c>
      <c r="V2" s="32"/>
      <c r="W2">
        <f>J6</f>
        <v>92.21311475409837</v>
      </c>
    </row>
    <row r="3" spans="2:23">
      <c r="B3" s="3" t="s">
        <v>43</v>
      </c>
      <c r="C3" s="2"/>
      <c r="D3" s="32" t="s">
        <v>79</v>
      </c>
      <c r="E3" s="32">
        <v>15</v>
      </c>
      <c r="F3" s="40">
        <v>0.78</v>
      </c>
      <c r="G3" s="40">
        <v>0.9</v>
      </c>
      <c r="H3" s="40">
        <v>0.92</v>
      </c>
      <c r="I3" s="40">
        <f>I4*H3</f>
        <v>0.82225919999999997</v>
      </c>
      <c r="J3" s="38">
        <f t="shared" ref="J3:J7" si="0">E3*G3/(2-F3)/I3</f>
        <v>13.457525036499202</v>
      </c>
      <c r="K3" s="2"/>
      <c r="L3" s="2"/>
      <c r="M3" s="2"/>
      <c r="N3" s="31" t="s">
        <v>89</v>
      </c>
      <c r="O3" s="32"/>
      <c r="P3" s="32"/>
      <c r="Q3" s="32">
        <f>R55</f>
        <v>2696</v>
      </c>
      <c r="R3" s="32">
        <f t="shared" ref="R3:T3" si="1">S55</f>
        <v>2696</v>
      </c>
      <c r="S3" s="32">
        <f t="shared" si="1"/>
        <v>1620</v>
      </c>
      <c r="T3" s="32">
        <f t="shared" si="1"/>
        <v>1620</v>
      </c>
      <c r="U3" s="32"/>
      <c r="V3" s="31"/>
      <c r="W3">
        <f>J3</f>
        <v>13.457525036499202</v>
      </c>
    </row>
    <row r="4" spans="2:23">
      <c r="B4" s="3" t="s">
        <v>48</v>
      </c>
      <c r="C4" s="2"/>
      <c r="D4" s="32" t="s">
        <v>80</v>
      </c>
      <c r="E4" s="32">
        <v>15</v>
      </c>
      <c r="F4" s="40">
        <v>0.78</v>
      </c>
      <c r="G4" s="40">
        <v>0.9</v>
      </c>
      <c r="H4" s="40">
        <v>0.95</v>
      </c>
      <c r="I4" s="40">
        <f>I5*H4</f>
        <v>0.89375999999999989</v>
      </c>
      <c r="J4" s="38">
        <f t="shared" si="0"/>
        <v>12.380923033579267</v>
      </c>
      <c r="K4" s="2"/>
      <c r="L4" s="2"/>
      <c r="M4" s="2"/>
      <c r="N4" s="31" t="s">
        <v>74</v>
      </c>
      <c r="O4" s="32"/>
      <c r="P4" s="32"/>
      <c r="Q4" s="32">
        <f>R25</f>
        <v>1348</v>
      </c>
      <c r="R4" s="32">
        <f t="shared" ref="R4:T4" si="2">S25</f>
        <v>1348</v>
      </c>
      <c r="S4" s="32">
        <f t="shared" si="2"/>
        <v>810</v>
      </c>
      <c r="T4" s="32">
        <f t="shared" si="2"/>
        <v>810</v>
      </c>
      <c r="U4" s="32"/>
      <c r="V4" s="31"/>
      <c r="W4">
        <f>J4</f>
        <v>12.380923033579267</v>
      </c>
    </row>
    <row r="5" spans="2:23">
      <c r="B5" s="3" t="s">
        <v>44</v>
      </c>
      <c r="C5" s="2"/>
      <c r="D5" s="32" t="s">
        <v>81</v>
      </c>
      <c r="E5" s="32">
        <v>15</v>
      </c>
      <c r="F5" s="40">
        <v>0.78</v>
      </c>
      <c r="G5" s="40">
        <v>0.9</v>
      </c>
      <c r="H5" s="40">
        <v>0.98</v>
      </c>
      <c r="I5" s="40">
        <f>I6*H5</f>
        <v>0.94079999999999997</v>
      </c>
      <c r="J5" s="38">
        <f t="shared" si="0"/>
        <v>11.761876881900303</v>
      </c>
      <c r="K5" s="2"/>
      <c r="L5" s="2"/>
      <c r="M5" s="2"/>
      <c r="N5" s="31" t="s">
        <v>75</v>
      </c>
      <c r="O5" s="32"/>
      <c r="P5" s="32"/>
      <c r="Q5" s="32">
        <f>Q4</f>
        <v>1348</v>
      </c>
      <c r="R5" s="32">
        <f t="shared" ref="R5:T5" si="3">R4</f>
        <v>1348</v>
      </c>
      <c r="S5" s="32">
        <f t="shared" si="3"/>
        <v>810</v>
      </c>
      <c r="T5" s="32">
        <f t="shared" si="3"/>
        <v>810</v>
      </c>
      <c r="U5" s="32"/>
      <c r="V5" s="31"/>
      <c r="W5">
        <f>J5</f>
        <v>11.761876881900303</v>
      </c>
    </row>
    <row r="6" spans="2:23">
      <c r="B6" s="3" t="s">
        <v>45</v>
      </c>
      <c r="C6" s="2"/>
      <c r="D6" s="32" t="s">
        <v>82</v>
      </c>
      <c r="E6" s="32">
        <v>120</v>
      </c>
      <c r="F6" s="40">
        <v>0.78</v>
      </c>
      <c r="G6" s="40">
        <v>0.9</v>
      </c>
      <c r="H6" s="40">
        <v>0.96</v>
      </c>
      <c r="I6" s="40">
        <f>I7*H6</f>
        <v>0.96</v>
      </c>
      <c r="J6" s="38">
        <f t="shared" si="0"/>
        <v>92.21311475409837</v>
      </c>
      <c r="K6" s="2"/>
      <c r="L6" s="2"/>
      <c r="M6" s="2"/>
      <c r="N6" s="31" t="s">
        <v>76</v>
      </c>
      <c r="O6" s="32"/>
      <c r="P6" s="32"/>
      <c r="Q6" s="32"/>
      <c r="R6" s="32">
        <v>640</v>
      </c>
      <c r="S6" s="32">
        <v>640</v>
      </c>
      <c r="T6" s="32">
        <v>128</v>
      </c>
      <c r="U6" s="32">
        <v>128</v>
      </c>
      <c r="V6" s="32"/>
      <c r="W6">
        <f>J2</f>
        <v>56.663263311575591</v>
      </c>
    </row>
    <row r="7" spans="2:23">
      <c r="B7" s="3" t="s">
        <v>46</v>
      </c>
      <c r="D7" s="32" t="s">
        <v>83</v>
      </c>
      <c r="E7" s="32">
        <v>120</v>
      </c>
      <c r="F7" s="40">
        <v>0.78</v>
      </c>
      <c r="G7" s="40">
        <v>0.9</v>
      </c>
      <c r="H7" s="40">
        <v>1</v>
      </c>
      <c r="I7" s="40">
        <f>H7</f>
        <v>1</v>
      </c>
      <c r="J7" s="38">
        <f t="shared" si="0"/>
        <v>88.524590163934434</v>
      </c>
      <c r="N7" s="31" t="s">
        <v>77</v>
      </c>
      <c r="O7" s="32"/>
      <c r="P7" s="32"/>
      <c r="Q7" s="32"/>
      <c r="R7" s="32"/>
      <c r="S7" s="32">
        <v>640</v>
      </c>
      <c r="T7" s="32">
        <v>640</v>
      </c>
      <c r="U7" s="32">
        <v>128</v>
      </c>
      <c r="V7" s="32">
        <v>128</v>
      </c>
      <c r="W7">
        <f>J7</f>
        <v>88.524590163934434</v>
      </c>
    </row>
    <row r="8" spans="2:23">
      <c r="B8" s="3" t="s">
        <v>47</v>
      </c>
      <c r="C8" s="26"/>
      <c r="D8" s="26"/>
      <c r="E8" s="26"/>
      <c r="N8" s="42" t="s">
        <v>91</v>
      </c>
      <c r="O8" s="43"/>
      <c r="P8" s="43"/>
      <c r="Q8" s="44">
        <f t="shared" ref="Q8:V8" si="4">SUMPRODUCT(Q2:Q7,$W$2:$W$7)</f>
        <v>68825.981784468313</v>
      </c>
      <c r="R8" s="44">
        <f t="shared" si="4"/>
        <v>164106.86374649964</v>
      </c>
      <c r="S8" s="44">
        <f t="shared" si="4"/>
        <v>193293.47815761651</v>
      </c>
      <c r="T8" s="44">
        <f t="shared" si="4"/>
        <v>117068.77258799147</v>
      </c>
      <c r="U8" s="44">
        <f t="shared" si="4"/>
        <v>30387.323933389875</v>
      </c>
      <c r="V8" s="44">
        <f t="shared" si="4"/>
        <v>11331.147540983608</v>
      </c>
      <c r="W8" s="41"/>
    </row>
    <row r="9" spans="2:23">
      <c r="N9" s="43" t="s">
        <v>92</v>
      </c>
      <c r="O9" s="43"/>
      <c r="P9" s="43"/>
      <c r="Q9" s="45">
        <f>Q8/60</f>
        <v>1147.0996964078051</v>
      </c>
      <c r="R9" s="45">
        <f t="shared" ref="R9:V9" si="5">R8/60</f>
        <v>2735.1143957749941</v>
      </c>
      <c r="S9" s="45">
        <f t="shared" si="5"/>
        <v>3221.5579692936085</v>
      </c>
      <c r="T9" s="45">
        <f t="shared" si="5"/>
        <v>1951.1462097998578</v>
      </c>
      <c r="U9" s="45">
        <f t="shared" si="5"/>
        <v>506.45539888983126</v>
      </c>
      <c r="V9" s="45">
        <f t="shared" si="5"/>
        <v>188.85245901639345</v>
      </c>
      <c r="W9" s="41"/>
    </row>
    <row r="10" spans="2:23">
      <c r="B10" s="29" t="s">
        <v>49</v>
      </c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N10" s="43" t="s">
        <v>93</v>
      </c>
      <c r="O10" s="43"/>
      <c r="P10" s="43"/>
      <c r="Q10" s="46">
        <f>ROUNDUP(Q9/8,0)</f>
        <v>144</v>
      </c>
      <c r="R10" s="46">
        <f t="shared" ref="R10:V10" si="6">ROUNDUP(R9/8,0)</f>
        <v>342</v>
      </c>
      <c r="S10" s="46">
        <f t="shared" si="6"/>
        <v>403</v>
      </c>
      <c r="T10" s="46">
        <f t="shared" si="6"/>
        <v>244</v>
      </c>
      <c r="U10" s="46">
        <f t="shared" si="6"/>
        <v>64</v>
      </c>
      <c r="V10" s="46">
        <f t="shared" si="6"/>
        <v>24</v>
      </c>
      <c r="W10" s="41"/>
    </row>
    <row r="11" spans="2:23">
      <c r="B11" s="31" t="s">
        <v>50</v>
      </c>
      <c r="C11" s="32"/>
      <c r="D11" s="32"/>
      <c r="E11" s="32"/>
      <c r="F11" s="32"/>
      <c r="G11" s="32">
        <v>640</v>
      </c>
      <c r="H11" s="32">
        <v>640</v>
      </c>
      <c r="I11" s="32">
        <v>128</v>
      </c>
      <c r="J11" s="32">
        <v>128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2:23">
      <c r="B12" s="31" t="s">
        <v>51</v>
      </c>
      <c r="C12" s="32"/>
      <c r="D12" s="32"/>
      <c r="E12" s="32"/>
      <c r="F12" s="32"/>
      <c r="G12" s="32">
        <v>0</v>
      </c>
      <c r="H12" s="32">
        <v>0</v>
      </c>
      <c r="I12" s="32">
        <v>0</v>
      </c>
      <c r="J12" s="32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2:23">
      <c r="B13" s="33" t="s">
        <v>52</v>
      </c>
      <c r="C13" s="32"/>
      <c r="D13" s="32"/>
      <c r="E13" s="32"/>
      <c r="F13" s="32"/>
      <c r="G13" s="32">
        <v>640</v>
      </c>
      <c r="H13" s="32">
        <v>640</v>
      </c>
      <c r="I13" s="32">
        <v>128</v>
      </c>
      <c r="J13" s="32">
        <v>128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2:23">
      <c r="B14" s="31" t="s">
        <v>53</v>
      </c>
      <c r="C14" s="32"/>
      <c r="D14" s="32"/>
      <c r="E14" s="32"/>
      <c r="F14" s="32"/>
      <c r="G14" s="32">
        <v>0</v>
      </c>
      <c r="H14" s="32">
        <v>0</v>
      </c>
      <c r="I14" s="32">
        <v>0</v>
      </c>
      <c r="J14" s="32">
        <v>0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2:23">
      <c r="B15" s="31" t="s">
        <v>37</v>
      </c>
      <c r="C15" s="32"/>
      <c r="D15" s="32"/>
      <c r="E15" s="32"/>
      <c r="F15" s="32"/>
      <c r="G15" s="32">
        <v>640</v>
      </c>
      <c r="H15" s="32">
        <v>640</v>
      </c>
      <c r="I15" s="32">
        <v>128</v>
      </c>
      <c r="J15" s="32">
        <v>128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2:23">
      <c r="B16" s="31" t="s">
        <v>38</v>
      </c>
      <c r="C16" s="32"/>
      <c r="D16" s="32"/>
      <c r="E16" s="32"/>
      <c r="F16" s="32"/>
      <c r="G16" s="32">
        <v>640</v>
      </c>
      <c r="H16" s="32">
        <v>640</v>
      </c>
      <c r="I16" s="32">
        <v>128</v>
      </c>
      <c r="J16" s="32">
        <v>128</v>
      </c>
    </row>
    <row r="17" spans="2:24">
      <c r="B17" s="31" t="s">
        <v>54</v>
      </c>
      <c r="C17" s="32"/>
      <c r="D17" s="32"/>
      <c r="E17" s="32"/>
      <c r="F17" s="32"/>
      <c r="G17" s="32">
        <v>0</v>
      </c>
      <c r="H17" s="32">
        <v>0</v>
      </c>
      <c r="I17" s="32">
        <v>0</v>
      </c>
      <c r="J17" s="32">
        <v>0</v>
      </c>
    </row>
    <row r="19" spans="2:24">
      <c r="B19" s="29" t="s">
        <v>55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t="s">
        <v>66</v>
      </c>
      <c r="L19" s="28">
        <v>0.04</v>
      </c>
      <c r="N19" s="29" t="s">
        <v>67</v>
      </c>
      <c r="O19" s="30">
        <v>1</v>
      </c>
      <c r="P19" s="30">
        <v>2</v>
      </c>
      <c r="Q19" s="30">
        <v>3</v>
      </c>
      <c r="R19" s="30">
        <v>4</v>
      </c>
      <c r="S19" s="30">
        <v>5</v>
      </c>
      <c r="T19" s="30">
        <v>6</v>
      </c>
      <c r="U19" s="30">
        <v>7</v>
      </c>
      <c r="V19" s="30">
        <v>8</v>
      </c>
      <c r="W19" t="s">
        <v>66</v>
      </c>
      <c r="X19" s="28">
        <v>0.05</v>
      </c>
    </row>
    <row r="20" spans="2:24">
      <c r="B20" s="31" t="s">
        <v>34</v>
      </c>
      <c r="C20" s="32"/>
      <c r="D20" s="32"/>
      <c r="E20" s="32"/>
      <c r="F20" s="32"/>
      <c r="G20" s="32">
        <v>0</v>
      </c>
      <c r="H20" s="32">
        <f>G26</f>
        <v>0</v>
      </c>
      <c r="I20" s="32">
        <f>H26</f>
        <v>0</v>
      </c>
      <c r="J20" s="32">
        <f>I26</f>
        <v>256</v>
      </c>
      <c r="K20" t="s">
        <v>33</v>
      </c>
      <c r="N20" s="31" t="s">
        <v>34</v>
      </c>
      <c r="O20" s="32"/>
      <c r="P20" s="32"/>
      <c r="Q20" s="32"/>
      <c r="R20" s="32">
        <v>0</v>
      </c>
      <c r="S20" s="32">
        <f>R26</f>
        <v>0</v>
      </c>
      <c r="T20" s="32">
        <f>S26</f>
        <v>0</v>
      </c>
      <c r="U20" s="32">
        <f>T26</f>
        <v>269</v>
      </c>
      <c r="V20" s="31"/>
      <c r="W20" t="s">
        <v>33</v>
      </c>
    </row>
    <row r="21" spans="2:24">
      <c r="B21" s="31" t="s">
        <v>35</v>
      </c>
      <c r="C21" s="32"/>
      <c r="D21" s="32"/>
      <c r="E21" s="32"/>
      <c r="F21" s="32"/>
      <c r="G21" s="32">
        <v>400</v>
      </c>
      <c r="H21" s="32">
        <v>400</v>
      </c>
      <c r="I21" s="32">
        <v>400</v>
      </c>
      <c r="J21" s="32">
        <v>400</v>
      </c>
      <c r="K21" t="s">
        <v>57</v>
      </c>
      <c r="N21" s="31" t="s">
        <v>35</v>
      </c>
      <c r="O21" s="32"/>
      <c r="P21" s="32"/>
      <c r="Q21" s="32"/>
      <c r="R21" s="32">
        <v>1136</v>
      </c>
      <c r="S21" s="32">
        <v>1136</v>
      </c>
      <c r="T21" s="32">
        <v>1136</v>
      </c>
      <c r="U21" s="32">
        <v>1136</v>
      </c>
      <c r="V21" s="31"/>
      <c r="W21" t="s">
        <v>57</v>
      </c>
    </row>
    <row r="22" spans="2:24">
      <c r="B22" s="33" t="s">
        <v>59</v>
      </c>
      <c r="C22" s="32"/>
      <c r="D22" s="32"/>
      <c r="E22" s="32"/>
      <c r="F22" s="32"/>
      <c r="G22" s="32">
        <f>F27-G21</f>
        <v>267</v>
      </c>
      <c r="H22" s="32">
        <f>G27-H21</f>
        <v>267</v>
      </c>
      <c r="I22" s="32">
        <v>0</v>
      </c>
      <c r="J22" s="32">
        <v>0</v>
      </c>
      <c r="N22" s="33" t="s">
        <v>59</v>
      </c>
      <c r="O22" s="32"/>
      <c r="P22" s="32"/>
      <c r="Q22" s="32"/>
      <c r="R22" s="32">
        <f>Q27-R21</f>
        <v>283</v>
      </c>
      <c r="S22" s="32">
        <f>R27-S21</f>
        <v>283</v>
      </c>
      <c r="T22" s="32">
        <v>0</v>
      </c>
      <c r="U22" s="32">
        <v>0</v>
      </c>
      <c r="V22" s="31"/>
    </row>
    <row r="23" spans="2:24">
      <c r="B23" s="33" t="s">
        <v>36</v>
      </c>
      <c r="C23" s="32"/>
      <c r="D23" s="32"/>
      <c r="E23" s="32"/>
      <c r="F23" s="32"/>
      <c r="G23" s="32">
        <f>ROUNDUP((G21+G22)*L19,0)</f>
        <v>27</v>
      </c>
      <c r="H23" s="32">
        <f>ROUNDUP((H21+H22)*L19,0)</f>
        <v>27</v>
      </c>
      <c r="I23" s="32">
        <f>ROUNDUP((I21+I22)*L19,0)</f>
        <v>16</v>
      </c>
      <c r="J23" s="32">
        <f>ROUNDUP((J21+J22)*L19,0)</f>
        <v>16</v>
      </c>
      <c r="N23" s="33" t="s">
        <v>36</v>
      </c>
      <c r="O23" s="32"/>
      <c r="P23" s="32"/>
      <c r="Q23" s="32"/>
      <c r="R23" s="32">
        <f>ROUNDUP((R21+R22)*X19,0)</f>
        <v>71</v>
      </c>
      <c r="S23" s="32">
        <f>ROUNDUP((S21+S22)*X19,0)</f>
        <v>71</v>
      </c>
      <c r="T23" s="32">
        <f>ROUNDUP((T21+T22)*X19,0)</f>
        <v>57</v>
      </c>
      <c r="U23" s="32">
        <f>ROUNDUP((U21+U22)*X19,0)</f>
        <v>57</v>
      </c>
      <c r="V23" s="31"/>
    </row>
    <row r="24" spans="2:24">
      <c r="B24" s="31" t="s">
        <v>37</v>
      </c>
      <c r="C24" s="32"/>
      <c r="D24" s="32"/>
      <c r="E24" s="32"/>
      <c r="F24" s="32"/>
      <c r="G24" s="32">
        <f>G20+G21+G22-G23</f>
        <v>640</v>
      </c>
      <c r="H24" s="32">
        <f t="shared" ref="H24:I24" si="7">H20+H21+H22-H23</f>
        <v>640</v>
      </c>
      <c r="I24" s="32">
        <f t="shared" si="7"/>
        <v>384</v>
      </c>
      <c r="J24" s="32">
        <f>J20+J21+J22-J23</f>
        <v>640</v>
      </c>
      <c r="N24" s="31" t="s">
        <v>37</v>
      </c>
      <c r="O24" s="32"/>
      <c r="P24" s="32"/>
      <c r="Q24" s="32"/>
      <c r="R24" s="32">
        <f>R20+R21+R22-R23</f>
        <v>1348</v>
      </c>
      <c r="S24" s="32">
        <f t="shared" ref="S24" si="8">S20+S21+S22-S23</f>
        <v>1348</v>
      </c>
      <c r="T24" s="32">
        <f t="shared" ref="T24" si="9">T20+T21+T22-T23</f>
        <v>1079</v>
      </c>
      <c r="U24" s="32">
        <f t="shared" ref="U24" si="10">U20+U21+U22-U23</f>
        <v>1348</v>
      </c>
      <c r="V24" s="31"/>
    </row>
    <row r="25" spans="2:24">
      <c r="B25" s="31" t="s">
        <v>56</v>
      </c>
      <c r="C25" s="32"/>
      <c r="D25" s="32"/>
      <c r="E25" s="32"/>
      <c r="F25" s="32"/>
      <c r="G25" s="32">
        <v>640</v>
      </c>
      <c r="H25" s="32">
        <v>640</v>
      </c>
      <c r="I25" s="32">
        <v>128</v>
      </c>
      <c r="J25" s="32">
        <v>128</v>
      </c>
      <c r="N25" s="31" t="s">
        <v>56</v>
      </c>
      <c r="O25" s="32"/>
      <c r="P25" s="32"/>
      <c r="Q25" s="32"/>
      <c r="R25" s="32">
        <f>F42*2</f>
        <v>1348</v>
      </c>
      <c r="S25" s="32">
        <f>G42*2</f>
        <v>1348</v>
      </c>
      <c r="T25" s="32">
        <f>H42*2</f>
        <v>810</v>
      </c>
      <c r="U25" s="32">
        <f>I42*2</f>
        <v>810</v>
      </c>
      <c r="V25" s="31"/>
    </row>
    <row r="26" spans="2:24">
      <c r="B26" s="31" t="s">
        <v>39</v>
      </c>
      <c r="C26" s="32"/>
      <c r="D26" s="32"/>
      <c r="E26" s="32"/>
      <c r="F26" s="32"/>
      <c r="G26" s="32">
        <f>G24-G25</f>
        <v>0</v>
      </c>
      <c r="H26" s="32">
        <f t="shared" ref="H26:J26" si="11">H24-H25</f>
        <v>0</v>
      </c>
      <c r="I26" s="32">
        <f t="shared" si="11"/>
        <v>256</v>
      </c>
      <c r="J26" s="32">
        <f t="shared" si="11"/>
        <v>512</v>
      </c>
      <c r="N26" s="31" t="s">
        <v>39</v>
      </c>
      <c r="O26" s="32"/>
      <c r="P26" s="32"/>
      <c r="Q26" s="32"/>
      <c r="R26" s="32">
        <f>R24-R25</f>
        <v>0</v>
      </c>
      <c r="S26" s="32">
        <f t="shared" ref="S26" si="12">S24-S25</f>
        <v>0</v>
      </c>
      <c r="T26" s="32">
        <f t="shared" ref="T26" si="13">T24-T25</f>
        <v>269</v>
      </c>
      <c r="U26" s="32">
        <f t="shared" ref="U26" si="14">U24-U25</f>
        <v>538</v>
      </c>
      <c r="V26" s="31"/>
    </row>
    <row r="27" spans="2:24">
      <c r="B27" s="31" t="s">
        <v>40</v>
      </c>
      <c r="C27" s="32"/>
      <c r="D27" s="32"/>
      <c r="E27" s="32"/>
      <c r="F27" s="32">
        <v>667</v>
      </c>
      <c r="G27" s="32">
        <v>667</v>
      </c>
      <c r="H27" s="32">
        <v>400</v>
      </c>
      <c r="I27" s="32">
        <v>400</v>
      </c>
      <c r="J27" s="32"/>
      <c r="N27" s="31" t="s">
        <v>40</v>
      </c>
      <c r="O27" s="32"/>
      <c r="P27" s="32"/>
      <c r="Q27" s="32">
        <v>1419</v>
      </c>
      <c r="R27" s="32">
        <v>1419</v>
      </c>
      <c r="S27" s="32">
        <v>1136</v>
      </c>
      <c r="T27" s="32">
        <v>1136</v>
      </c>
      <c r="U27" s="32"/>
      <c r="V27" s="31"/>
    </row>
    <row r="29" spans="2:24">
      <c r="B29" t="s">
        <v>58</v>
      </c>
      <c r="C29">
        <f>AVERAGE(G13:J13)</f>
        <v>384</v>
      </c>
      <c r="N29" t="s">
        <v>58</v>
      </c>
      <c r="O29">
        <f>AVERAGE(F42:I42)*2</f>
        <v>1079</v>
      </c>
    </row>
    <row r="30" spans="2:24">
      <c r="B30" t="s">
        <v>62</v>
      </c>
      <c r="C30">
        <f>ROUNDUP(C29/(1-L19),0)</f>
        <v>400</v>
      </c>
      <c r="N30" t="s">
        <v>62</v>
      </c>
      <c r="O30">
        <f>ROUNDUP(O29/(1-X19),0)</f>
        <v>1136</v>
      </c>
    </row>
    <row r="31" spans="2:24">
      <c r="B31" t="s">
        <v>60</v>
      </c>
      <c r="C31">
        <f>ROUNDUP(G25/(1-L19),0)</f>
        <v>667</v>
      </c>
      <c r="N31" t="s">
        <v>60</v>
      </c>
      <c r="O31">
        <f>ROUNDUP(R25/(1-X19),0)</f>
        <v>1419</v>
      </c>
    </row>
    <row r="32" spans="2:24">
      <c r="B32" t="s">
        <v>61</v>
      </c>
      <c r="C32">
        <f>ROUNDUP(H25/(1-L19),0)</f>
        <v>667</v>
      </c>
      <c r="N32" t="s">
        <v>61</v>
      </c>
      <c r="O32">
        <f>ROUNDUP(S25/(1-X19),0)</f>
        <v>1419</v>
      </c>
    </row>
    <row r="34" spans="2:24">
      <c r="B34" s="29" t="s">
        <v>63</v>
      </c>
      <c r="C34" s="30">
        <v>1</v>
      </c>
      <c r="D34" s="30">
        <v>2</v>
      </c>
      <c r="E34" s="30">
        <v>3</v>
      </c>
      <c r="F34" s="30">
        <v>4</v>
      </c>
      <c r="G34" s="30">
        <v>5</v>
      </c>
      <c r="H34" s="30">
        <v>6</v>
      </c>
      <c r="I34" s="30">
        <v>7</v>
      </c>
      <c r="J34" s="30">
        <v>8</v>
      </c>
      <c r="K34" t="s">
        <v>66</v>
      </c>
      <c r="L34" s="28">
        <v>0.05</v>
      </c>
      <c r="N34" s="29" t="s">
        <v>69</v>
      </c>
      <c r="O34" s="30">
        <v>1</v>
      </c>
      <c r="P34" s="30">
        <v>2</v>
      </c>
      <c r="Q34" s="30">
        <v>3</v>
      </c>
      <c r="R34" s="30">
        <v>4</v>
      </c>
      <c r="S34" s="30">
        <v>5</v>
      </c>
      <c r="T34" s="30">
        <v>6</v>
      </c>
      <c r="U34" s="30">
        <v>7</v>
      </c>
      <c r="V34" s="30">
        <v>8</v>
      </c>
      <c r="W34" t="s">
        <v>66</v>
      </c>
      <c r="X34" s="28">
        <v>0.02</v>
      </c>
    </row>
    <row r="35" spans="2:24">
      <c r="B35" s="31" t="s">
        <v>34</v>
      </c>
      <c r="C35" s="32"/>
      <c r="D35" s="32"/>
      <c r="E35" s="32"/>
      <c r="F35" s="32"/>
      <c r="G35" s="32">
        <v>0</v>
      </c>
      <c r="H35" s="32">
        <f>G41</f>
        <v>0</v>
      </c>
      <c r="I35" s="32">
        <f>H41</f>
        <v>0</v>
      </c>
      <c r="J35" s="32">
        <f>I41</f>
        <v>256</v>
      </c>
      <c r="K35" t="s">
        <v>33</v>
      </c>
      <c r="N35" s="31" t="s">
        <v>34</v>
      </c>
      <c r="O35" s="32"/>
      <c r="P35" s="32"/>
      <c r="Q35" s="32"/>
      <c r="R35" s="32">
        <v>0</v>
      </c>
      <c r="S35" s="32">
        <f>R41</f>
        <v>0</v>
      </c>
      <c r="T35" s="32">
        <f>S41</f>
        <v>0</v>
      </c>
      <c r="U35" s="32">
        <f>T41</f>
        <v>269</v>
      </c>
      <c r="V35" s="31"/>
      <c r="W35" t="s">
        <v>33</v>
      </c>
    </row>
    <row r="36" spans="2:24">
      <c r="B36" s="31" t="s">
        <v>35</v>
      </c>
      <c r="C36" s="32"/>
      <c r="D36" s="32"/>
      <c r="E36" s="32"/>
      <c r="F36" s="32"/>
      <c r="G36" s="32">
        <v>405</v>
      </c>
      <c r="H36" s="32">
        <v>405</v>
      </c>
      <c r="I36" s="32">
        <v>405</v>
      </c>
      <c r="J36" s="32">
        <v>405</v>
      </c>
      <c r="K36" t="s">
        <v>57</v>
      </c>
      <c r="N36" s="31" t="s">
        <v>35</v>
      </c>
      <c r="O36" s="32"/>
      <c r="P36" s="32"/>
      <c r="Q36" s="32"/>
      <c r="R36" s="32">
        <v>1102</v>
      </c>
      <c r="S36" s="32">
        <v>1102</v>
      </c>
      <c r="T36" s="32">
        <v>1102</v>
      </c>
      <c r="U36" s="32">
        <v>1102</v>
      </c>
      <c r="V36" s="31"/>
      <c r="W36" t="s">
        <v>57</v>
      </c>
    </row>
    <row r="37" spans="2:24">
      <c r="B37" s="33" t="s">
        <v>59</v>
      </c>
      <c r="C37" s="32"/>
      <c r="D37" s="32"/>
      <c r="E37" s="32"/>
      <c r="F37" s="32"/>
      <c r="G37" s="32">
        <f>F42-G36</f>
        <v>269</v>
      </c>
      <c r="H37" s="32">
        <f>G42-H36</f>
        <v>269</v>
      </c>
      <c r="I37" s="32">
        <v>0</v>
      </c>
      <c r="J37" s="32">
        <v>0</v>
      </c>
      <c r="N37" s="33" t="s">
        <v>59</v>
      </c>
      <c r="O37" s="32"/>
      <c r="P37" s="32"/>
      <c r="Q37" s="32"/>
      <c r="R37" s="32">
        <f>Q42-R36</f>
        <v>274</v>
      </c>
      <c r="S37" s="32">
        <f>R42-S36</f>
        <v>274</v>
      </c>
      <c r="T37" s="32">
        <v>0</v>
      </c>
      <c r="U37" s="32">
        <v>0</v>
      </c>
      <c r="V37" s="31"/>
    </row>
    <row r="38" spans="2:24">
      <c r="B38" s="33" t="s">
        <v>36</v>
      </c>
      <c r="C38" s="32"/>
      <c r="D38" s="32"/>
      <c r="E38" s="32"/>
      <c r="F38" s="32"/>
      <c r="G38" s="32">
        <f>ROUNDUP((G36+G37)*L34,0)</f>
        <v>34</v>
      </c>
      <c r="H38" s="32">
        <f>ROUNDUP((H36+H37)*L34,0)</f>
        <v>34</v>
      </c>
      <c r="I38" s="32">
        <f>ROUNDUP((I36+I37)*L34,0)</f>
        <v>21</v>
      </c>
      <c r="J38" s="32">
        <f>ROUNDUP((J36+J37)*L34,0)</f>
        <v>21</v>
      </c>
      <c r="N38" s="33" t="s">
        <v>36</v>
      </c>
      <c r="O38" s="32"/>
      <c r="P38" s="32"/>
      <c r="Q38" s="32"/>
      <c r="R38" s="32">
        <f>ROUNDUP((R36+R37)*X34,0)</f>
        <v>28</v>
      </c>
      <c r="S38" s="32">
        <f>ROUNDUP((S36+S37)*X34,0)</f>
        <v>28</v>
      </c>
      <c r="T38" s="32">
        <f>ROUNDUP((T36+T37)*X34,0)</f>
        <v>23</v>
      </c>
      <c r="U38" s="32">
        <f>ROUNDUP((U36+U37)*X34,0)</f>
        <v>23</v>
      </c>
      <c r="V38" s="31"/>
    </row>
    <row r="39" spans="2:24">
      <c r="B39" s="31" t="s">
        <v>37</v>
      </c>
      <c r="C39" s="32"/>
      <c r="D39" s="32"/>
      <c r="E39" s="32"/>
      <c r="F39" s="32"/>
      <c r="G39" s="32">
        <f>G35+G36+G37-G38</f>
        <v>640</v>
      </c>
      <c r="H39" s="32">
        <f t="shared" ref="H39" si="15">H35+H36+H37-H38</f>
        <v>640</v>
      </c>
      <c r="I39" s="32">
        <f t="shared" ref="I39" si="16">I35+I36+I37-I38</f>
        <v>384</v>
      </c>
      <c r="J39" s="32">
        <f t="shared" ref="J39" si="17">J35+J36+J37-J38</f>
        <v>640</v>
      </c>
      <c r="N39" s="31" t="s">
        <v>37</v>
      </c>
      <c r="O39" s="32"/>
      <c r="P39" s="32"/>
      <c r="Q39" s="32"/>
      <c r="R39" s="32">
        <f>R35+R36+R37-R38</f>
        <v>1348</v>
      </c>
      <c r="S39" s="32">
        <f t="shared" ref="S39" si="18">S35+S36+S37-S38</f>
        <v>1348</v>
      </c>
      <c r="T39" s="32">
        <f t="shared" ref="T39" si="19">T35+T36+T37-T38</f>
        <v>1079</v>
      </c>
      <c r="U39" s="32">
        <f t="shared" ref="U39" si="20">U35+U36+U37-U38</f>
        <v>1348</v>
      </c>
      <c r="V39" s="31"/>
    </row>
    <row r="40" spans="2:24">
      <c r="B40" s="31" t="s">
        <v>56</v>
      </c>
      <c r="C40" s="32"/>
      <c r="D40" s="32"/>
      <c r="E40" s="32"/>
      <c r="F40" s="32"/>
      <c r="G40" s="32">
        <v>640</v>
      </c>
      <c r="H40" s="32">
        <v>640</v>
      </c>
      <c r="I40" s="32">
        <v>128</v>
      </c>
      <c r="J40" s="32">
        <v>128</v>
      </c>
      <c r="N40" s="31" t="s">
        <v>56</v>
      </c>
      <c r="O40" s="32"/>
      <c r="P40" s="32"/>
      <c r="Q40" s="32"/>
      <c r="R40" s="32">
        <f>F42*2</f>
        <v>1348</v>
      </c>
      <c r="S40" s="32">
        <f>G42*2</f>
        <v>1348</v>
      </c>
      <c r="T40" s="32">
        <f>H42*2</f>
        <v>810</v>
      </c>
      <c r="U40" s="32">
        <f>I42*2</f>
        <v>810</v>
      </c>
      <c r="V40" s="31"/>
    </row>
    <row r="41" spans="2:24">
      <c r="B41" s="31" t="s">
        <v>39</v>
      </c>
      <c r="C41" s="32"/>
      <c r="D41" s="32"/>
      <c r="E41" s="32"/>
      <c r="F41" s="32"/>
      <c r="G41" s="32">
        <f>G39-G40</f>
        <v>0</v>
      </c>
      <c r="H41" s="32">
        <f t="shared" ref="H41" si="21">H39-H40</f>
        <v>0</v>
      </c>
      <c r="I41" s="32">
        <f t="shared" ref="I41" si="22">I39-I40</f>
        <v>256</v>
      </c>
      <c r="J41" s="32">
        <f t="shared" ref="J41" si="23">J39-J40</f>
        <v>512</v>
      </c>
      <c r="N41" s="31" t="s">
        <v>39</v>
      </c>
      <c r="O41" s="32"/>
      <c r="P41" s="32"/>
      <c r="Q41" s="32"/>
      <c r="R41" s="32">
        <f>R39-R40</f>
        <v>0</v>
      </c>
      <c r="S41" s="32">
        <f t="shared" ref="S41" si="24">S39-S40</f>
        <v>0</v>
      </c>
      <c r="T41" s="32">
        <f t="shared" ref="T41" si="25">T39-T40</f>
        <v>269</v>
      </c>
      <c r="U41" s="32">
        <f t="shared" ref="U41" si="26">U39-U40</f>
        <v>538</v>
      </c>
      <c r="V41" s="31"/>
    </row>
    <row r="42" spans="2:24">
      <c r="B42" s="31" t="s">
        <v>40</v>
      </c>
      <c r="C42" s="32"/>
      <c r="D42" s="32"/>
      <c r="E42" s="32"/>
      <c r="F42" s="32">
        <v>674</v>
      </c>
      <c r="G42" s="32">
        <v>674</v>
      </c>
      <c r="H42" s="32">
        <v>405</v>
      </c>
      <c r="I42" s="32">
        <v>405</v>
      </c>
      <c r="J42" s="32"/>
      <c r="N42" s="31" t="s">
        <v>40</v>
      </c>
      <c r="O42" s="32"/>
      <c r="P42" s="32"/>
      <c r="Q42" s="32">
        <v>1376</v>
      </c>
      <c r="R42" s="32">
        <v>1376</v>
      </c>
      <c r="S42" s="32">
        <v>1102</v>
      </c>
      <c r="T42" s="32">
        <v>1102</v>
      </c>
      <c r="U42" s="32"/>
      <c r="V42" s="31"/>
    </row>
    <row r="44" spans="2:24">
      <c r="B44" t="s">
        <v>58</v>
      </c>
      <c r="C44">
        <f>AVERAGE(G13:J13)</f>
        <v>384</v>
      </c>
      <c r="N44" t="s">
        <v>58</v>
      </c>
      <c r="O44">
        <f>AVERAGE(F42:I42)*2</f>
        <v>1079</v>
      </c>
    </row>
    <row r="45" spans="2:24">
      <c r="B45" t="s">
        <v>62</v>
      </c>
      <c r="C45">
        <f>ROUNDUP(C44/(1-L34),0)</f>
        <v>405</v>
      </c>
      <c r="N45" t="s">
        <v>62</v>
      </c>
      <c r="O45">
        <f>ROUNDUP(O44/(1-X34),0)</f>
        <v>1102</v>
      </c>
    </row>
    <row r="46" spans="2:24">
      <c r="B46" t="s">
        <v>60</v>
      </c>
      <c r="C46">
        <f>ROUNDUP(G40/(1-L34),0)</f>
        <v>674</v>
      </c>
      <c r="N46" t="s">
        <v>60</v>
      </c>
      <c r="O46">
        <f>ROUNDUP(R40/(1-X34),0)</f>
        <v>1376</v>
      </c>
    </row>
    <row r="47" spans="2:24">
      <c r="B47" t="s">
        <v>61</v>
      </c>
      <c r="C47">
        <f>ROUNDUP(H40/(1-L34),0)</f>
        <v>674</v>
      </c>
      <c r="N47" t="s">
        <v>61</v>
      </c>
      <c r="O47">
        <f>ROUNDUP(S40/(1-X34),0)</f>
        <v>1376</v>
      </c>
    </row>
    <row r="49" spans="2:24">
      <c r="B49" s="29" t="s">
        <v>64</v>
      </c>
      <c r="C49" s="30">
        <v>1</v>
      </c>
      <c r="D49" s="30">
        <v>2</v>
      </c>
      <c r="E49" s="30">
        <v>3</v>
      </c>
      <c r="F49" s="30">
        <v>4</v>
      </c>
      <c r="G49" s="30">
        <v>5</v>
      </c>
      <c r="H49" s="30">
        <v>6</v>
      </c>
      <c r="I49" s="30">
        <v>7</v>
      </c>
      <c r="J49" s="30">
        <v>8</v>
      </c>
      <c r="K49" t="s">
        <v>66</v>
      </c>
      <c r="L49" s="28">
        <v>0.03</v>
      </c>
      <c r="N49" s="29" t="s">
        <v>70</v>
      </c>
      <c r="O49" s="30">
        <v>1</v>
      </c>
      <c r="P49" s="30">
        <v>2</v>
      </c>
      <c r="Q49" s="30">
        <v>3</v>
      </c>
      <c r="R49" s="30">
        <v>4</v>
      </c>
      <c r="S49" s="30">
        <v>5</v>
      </c>
      <c r="T49" s="30">
        <v>6</v>
      </c>
      <c r="U49" s="30">
        <v>7</v>
      </c>
      <c r="V49" s="30">
        <v>8</v>
      </c>
      <c r="W49" t="s">
        <v>66</v>
      </c>
      <c r="X49" s="28">
        <v>0.03</v>
      </c>
    </row>
    <row r="50" spans="2:24">
      <c r="B50" s="31" t="s">
        <v>34</v>
      </c>
      <c r="C50" s="32"/>
      <c r="D50" s="32"/>
      <c r="E50" s="32"/>
      <c r="F50" s="32"/>
      <c r="G50" s="32">
        <v>0</v>
      </c>
      <c r="H50" s="32">
        <f>G56</f>
        <v>0</v>
      </c>
      <c r="I50" s="32">
        <f>H56</f>
        <v>0</v>
      </c>
      <c r="J50" s="32">
        <f>I56</f>
        <v>32</v>
      </c>
      <c r="K50" t="s">
        <v>33</v>
      </c>
      <c r="N50" s="31" t="s">
        <v>34</v>
      </c>
      <c r="O50" s="32"/>
      <c r="P50" s="32"/>
      <c r="Q50" s="32"/>
      <c r="R50" s="32">
        <v>0</v>
      </c>
      <c r="S50" s="32">
        <f>R56</f>
        <v>0</v>
      </c>
      <c r="T50" s="32">
        <f>S56</f>
        <v>0</v>
      </c>
      <c r="U50" s="32">
        <f>T56</f>
        <v>538</v>
      </c>
      <c r="V50" s="31"/>
      <c r="W50" t="s">
        <v>33</v>
      </c>
    </row>
    <row r="51" spans="2:24">
      <c r="B51" s="31" t="s">
        <v>35</v>
      </c>
      <c r="C51" s="32"/>
      <c r="D51" s="32"/>
      <c r="E51" s="32"/>
      <c r="F51" s="32"/>
      <c r="G51" s="32">
        <v>50</v>
      </c>
      <c r="H51" s="32">
        <v>50</v>
      </c>
      <c r="I51" s="32">
        <v>50</v>
      </c>
      <c r="J51" s="32">
        <v>50</v>
      </c>
      <c r="K51" t="s">
        <v>57</v>
      </c>
      <c r="N51" s="31" t="s">
        <v>35</v>
      </c>
      <c r="O51" s="32"/>
      <c r="P51" s="32"/>
      <c r="Q51" s="32"/>
      <c r="R51" s="32">
        <v>2225</v>
      </c>
      <c r="S51" s="32">
        <f>R51</f>
        <v>2225</v>
      </c>
      <c r="T51" s="32">
        <f>S51</f>
        <v>2225</v>
      </c>
      <c r="U51" s="32">
        <f>T51</f>
        <v>2225</v>
      </c>
      <c r="V51" s="31"/>
      <c r="W51" t="s">
        <v>57</v>
      </c>
    </row>
    <row r="52" spans="2:24">
      <c r="B52" s="33" t="s">
        <v>59</v>
      </c>
      <c r="C52" s="32"/>
      <c r="D52" s="32"/>
      <c r="E52" s="32"/>
      <c r="F52" s="32"/>
      <c r="G52" s="32">
        <v>33</v>
      </c>
      <c r="H52" s="32">
        <f>G57-H51</f>
        <v>33</v>
      </c>
      <c r="I52" s="32">
        <v>0</v>
      </c>
      <c r="J52" s="32">
        <v>0</v>
      </c>
      <c r="N52" s="33" t="s">
        <v>59</v>
      </c>
      <c r="O52" s="32"/>
      <c r="P52" s="32"/>
      <c r="Q52" s="32"/>
      <c r="R52" s="32">
        <f>Q57-R51</f>
        <v>555</v>
      </c>
      <c r="S52" s="32">
        <f>R57-S51</f>
        <v>555</v>
      </c>
      <c r="T52" s="32">
        <v>0</v>
      </c>
      <c r="U52" s="32">
        <v>0</v>
      </c>
      <c r="V52" s="31"/>
    </row>
    <row r="53" spans="2:24">
      <c r="B53" s="33" t="s">
        <v>36</v>
      </c>
      <c r="C53" s="32"/>
      <c r="D53" s="32"/>
      <c r="E53" s="32"/>
      <c r="F53" s="32"/>
      <c r="G53" s="32">
        <f>ROUNDUP((G51+G52)*L49,0)</f>
        <v>3</v>
      </c>
      <c r="H53" s="32">
        <f>ROUNDUP((H51+H52)*L49,0)</f>
        <v>3</v>
      </c>
      <c r="I53" s="32">
        <f>ROUNDUP((I51+I52)*L49,0)</f>
        <v>2</v>
      </c>
      <c r="J53" s="32">
        <f>ROUNDUP((J51+J52)*L49,0)</f>
        <v>2</v>
      </c>
      <c r="N53" s="33" t="s">
        <v>36</v>
      </c>
      <c r="O53" s="32"/>
      <c r="P53" s="32"/>
      <c r="Q53" s="32"/>
      <c r="R53" s="32">
        <f>ROUNDUP((R51+R52)*X49,0)</f>
        <v>84</v>
      </c>
      <c r="S53" s="32">
        <f>ROUNDUP((S51+S52)*X49,0)</f>
        <v>84</v>
      </c>
      <c r="T53" s="32">
        <f>ROUNDUP((T51+T52)*X49,0)</f>
        <v>67</v>
      </c>
      <c r="U53" s="32">
        <f>ROUNDUP((U51+U52)*X49,0)</f>
        <v>67</v>
      </c>
      <c r="V53" s="31"/>
    </row>
    <row r="54" spans="2:24">
      <c r="B54" s="31" t="s">
        <v>37</v>
      </c>
      <c r="C54" s="32"/>
      <c r="D54" s="32"/>
      <c r="E54" s="32"/>
      <c r="F54" s="32"/>
      <c r="G54" s="32">
        <f>G50+G51+G52-G53</f>
        <v>80</v>
      </c>
      <c r="H54" s="32">
        <f t="shared" ref="H54" si="27">H50+H51+H52-H53</f>
        <v>80</v>
      </c>
      <c r="I54" s="32">
        <f t="shared" ref="I54" si="28">I50+I51+I52-I53</f>
        <v>48</v>
      </c>
      <c r="J54" s="32">
        <f t="shared" ref="J54" si="29">J50+J51+J52-J53</f>
        <v>80</v>
      </c>
      <c r="N54" s="31" t="s">
        <v>37</v>
      </c>
      <c r="O54" s="32"/>
      <c r="P54" s="32"/>
      <c r="Q54" s="32"/>
      <c r="R54" s="32">
        <f>R50+R51+R52-R53</f>
        <v>2696</v>
      </c>
      <c r="S54" s="32">
        <f t="shared" ref="S54" si="30">S50+S51+S52-S53</f>
        <v>2696</v>
      </c>
      <c r="T54" s="32">
        <f t="shared" ref="T54" si="31">T50+T51+T52-T53</f>
        <v>2158</v>
      </c>
      <c r="U54" s="32">
        <f t="shared" ref="U54" si="32">U50+U51+U52-U53</f>
        <v>2696</v>
      </c>
      <c r="V54" s="31"/>
    </row>
    <row r="55" spans="2:24">
      <c r="B55" s="31" t="s">
        <v>56</v>
      </c>
      <c r="C55" s="32"/>
      <c r="D55" s="32"/>
      <c r="E55" s="32"/>
      <c r="F55" s="32"/>
      <c r="G55" s="32">
        <f>G13*0.125</f>
        <v>80</v>
      </c>
      <c r="H55" s="32">
        <f t="shared" ref="H55:J55" si="33">H13*0.125</f>
        <v>80</v>
      </c>
      <c r="I55" s="32">
        <f t="shared" si="33"/>
        <v>16</v>
      </c>
      <c r="J55" s="32">
        <f t="shared" si="33"/>
        <v>16</v>
      </c>
      <c r="N55" s="31" t="s">
        <v>56</v>
      </c>
      <c r="O55" s="32"/>
      <c r="P55" s="32"/>
      <c r="Q55" s="32"/>
      <c r="R55" s="32">
        <f>F42*4</f>
        <v>2696</v>
      </c>
      <c r="S55" s="32">
        <f t="shared" ref="S55:U55" si="34">G42*4</f>
        <v>2696</v>
      </c>
      <c r="T55" s="32">
        <f t="shared" si="34"/>
        <v>1620</v>
      </c>
      <c r="U55" s="32">
        <f t="shared" si="34"/>
        <v>1620</v>
      </c>
      <c r="V55" s="31"/>
    </row>
    <row r="56" spans="2:24">
      <c r="B56" s="31" t="s">
        <v>39</v>
      </c>
      <c r="C56" s="32"/>
      <c r="D56" s="32"/>
      <c r="E56" s="32"/>
      <c r="F56" s="32"/>
      <c r="G56" s="32">
        <f>G54-G55</f>
        <v>0</v>
      </c>
      <c r="H56" s="32">
        <f t="shared" ref="H56" si="35">H54-H55</f>
        <v>0</v>
      </c>
      <c r="I56" s="32">
        <f t="shared" ref="I56" si="36">I54-I55</f>
        <v>32</v>
      </c>
      <c r="J56" s="32">
        <f t="shared" ref="J56" si="37">J54-J55</f>
        <v>64</v>
      </c>
      <c r="N56" s="31" t="s">
        <v>39</v>
      </c>
      <c r="O56" s="32"/>
      <c r="P56" s="32"/>
      <c r="Q56" s="32"/>
      <c r="R56" s="32">
        <f>R54-R55</f>
        <v>0</v>
      </c>
      <c r="S56" s="32">
        <f t="shared" ref="S56" si="38">S54-S55</f>
        <v>0</v>
      </c>
      <c r="T56" s="32">
        <f t="shared" ref="T56" si="39">T54-T55</f>
        <v>538</v>
      </c>
      <c r="U56" s="32">
        <f t="shared" ref="U56" si="40">U54-U55</f>
        <v>1076</v>
      </c>
      <c r="V56" s="31"/>
    </row>
    <row r="57" spans="2:24">
      <c r="B57" s="31" t="s">
        <v>40</v>
      </c>
      <c r="C57" s="32"/>
      <c r="D57" s="32"/>
      <c r="E57" s="32"/>
      <c r="F57" s="32">
        <v>83</v>
      </c>
      <c r="G57" s="32">
        <v>83</v>
      </c>
      <c r="H57" s="32">
        <v>50</v>
      </c>
      <c r="I57" s="32">
        <v>50</v>
      </c>
      <c r="J57" s="32"/>
      <c r="N57" s="31" t="s">
        <v>40</v>
      </c>
      <c r="O57" s="32"/>
      <c r="P57" s="32"/>
      <c r="Q57" s="32">
        <v>2780</v>
      </c>
      <c r="R57" s="32">
        <v>2780</v>
      </c>
      <c r="S57" s="32">
        <v>2225</v>
      </c>
      <c r="T57" s="32">
        <v>2225</v>
      </c>
      <c r="U57" s="32"/>
      <c r="V57" s="31"/>
    </row>
    <row r="59" spans="2:24">
      <c r="B59" t="s">
        <v>58</v>
      </c>
      <c r="C59">
        <f>AVERAGE(G13:J13)*0.125</f>
        <v>48</v>
      </c>
      <c r="N59" t="s">
        <v>58</v>
      </c>
      <c r="O59">
        <f>AVERAGE(F42:I42)*4</f>
        <v>2158</v>
      </c>
    </row>
    <row r="60" spans="2:24">
      <c r="B60" t="s">
        <v>62</v>
      </c>
      <c r="C60">
        <f>ROUNDUP(C59/(1-L49),0)</f>
        <v>50</v>
      </c>
      <c r="N60" t="s">
        <v>62</v>
      </c>
      <c r="O60">
        <f>ROUNDUP(O59/(1-X49),0)</f>
        <v>2225</v>
      </c>
    </row>
    <row r="61" spans="2:24">
      <c r="B61" t="s">
        <v>60</v>
      </c>
      <c r="C61">
        <f>ROUNDUP(G55/(1-L49),0)</f>
        <v>83</v>
      </c>
      <c r="N61" t="s">
        <v>60</v>
      </c>
      <c r="O61">
        <f>ROUNDUP(R55/(1-X49),0)</f>
        <v>2780</v>
      </c>
    </row>
    <row r="62" spans="2:24">
      <c r="B62" t="s">
        <v>61</v>
      </c>
      <c r="C62">
        <f>ROUNDUP(H55/(1-L49),0)</f>
        <v>83</v>
      </c>
      <c r="N62" t="s">
        <v>61</v>
      </c>
      <c r="O62">
        <f>ROUNDUP(S55/(1-X49),0)</f>
        <v>2780</v>
      </c>
    </row>
    <row r="64" spans="2:24">
      <c r="B64" s="29" t="s">
        <v>65</v>
      </c>
      <c r="C64" s="30">
        <v>1</v>
      </c>
      <c r="D64" s="30">
        <v>2</v>
      </c>
      <c r="E64" s="30">
        <v>3</v>
      </c>
      <c r="F64" s="30">
        <v>4</v>
      </c>
      <c r="G64" s="30">
        <v>5</v>
      </c>
      <c r="H64" s="30">
        <v>6</v>
      </c>
      <c r="I64" s="30">
        <v>7</v>
      </c>
      <c r="J64" s="30">
        <v>8</v>
      </c>
      <c r="K64" t="s">
        <v>66</v>
      </c>
      <c r="L64" s="28">
        <v>0.03</v>
      </c>
      <c r="N64" s="29" t="s">
        <v>71</v>
      </c>
      <c r="O64" s="30">
        <v>1</v>
      </c>
      <c r="P64" s="30">
        <v>2</v>
      </c>
      <c r="Q64" s="30">
        <v>3</v>
      </c>
      <c r="R64" s="30">
        <v>4</v>
      </c>
      <c r="S64" s="30">
        <v>5</v>
      </c>
      <c r="T64" s="30">
        <v>6</v>
      </c>
      <c r="U64" s="30">
        <v>7</v>
      </c>
      <c r="V64" s="30">
        <v>8</v>
      </c>
      <c r="W64" t="s">
        <v>66</v>
      </c>
      <c r="X64" s="28">
        <v>0.08</v>
      </c>
    </row>
    <row r="65" spans="2:23">
      <c r="B65" s="31" t="s">
        <v>34</v>
      </c>
      <c r="C65" s="32"/>
      <c r="D65" s="32"/>
      <c r="E65" s="32"/>
      <c r="F65" s="32"/>
      <c r="G65" s="32">
        <v>100</v>
      </c>
      <c r="H65" s="32">
        <f>G71</f>
        <v>84</v>
      </c>
      <c r="I65" s="32">
        <f>H71</f>
        <v>68</v>
      </c>
      <c r="J65" s="32">
        <f>I71</f>
        <v>84</v>
      </c>
      <c r="K65" t="s">
        <v>33</v>
      </c>
      <c r="N65" s="31" t="s">
        <v>34</v>
      </c>
      <c r="O65" s="32"/>
      <c r="P65" s="32"/>
      <c r="Q65" s="32">
        <v>0</v>
      </c>
      <c r="R65" s="32">
        <f>Q71</f>
        <v>900</v>
      </c>
      <c r="S65" s="32">
        <f>R71</f>
        <v>880</v>
      </c>
      <c r="T65" s="32">
        <f>S71</f>
        <v>1415</v>
      </c>
      <c r="U65" s="31"/>
      <c r="V65" s="31"/>
      <c r="W65" t="s">
        <v>33</v>
      </c>
    </row>
    <row r="66" spans="2:23">
      <c r="B66" s="31" t="s">
        <v>35</v>
      </c>
      <c r="C66" s="32"/>
      <c r="D66" s="32"/>
      <c r="E66" s="32"/>
      <c r="F66" s="32"/>
      <c r="G66" s="32">
        <v>25</v>
      </c>
      <c r="H66" s="32">
        <v>25</v>
      </c>
      <c r="I66" s="32">
        <v>25</v>
      </c>
      <c r="J66" s="32">
        <v>25</v>
      </c>
      <c r="K66" t="s">
        <v>57</v>
      </c>
      <c r="N66" s="31" t="s">
        <v>35</v>
      </c>
      <c r="O66" s="32"/>
      <c r="P66" s="32"/>
      <c r="Q66" s="32">
        <v>3000</v>
      </c>
      <c r="R66" s="32">
        <f>Q66</f>
        <v>3000</v>
      </c>
      <c r="S66" s="32">
        <f>R66</f>
        <v>3000</v>
      </c>
      <c r="T66" s="32">
        <f>S66</f>
        <v>3000</v>
      </c>
      <c r="U66" s="31"/>
      <c r="V66" s="31"/>
      <c r="W66" t="s">
        <v>57</v>
      </c>
    </row>
    <row r="67" spans="2:23">
      <c r="B67" s="33" t="s">
        <v>59</v>
      </c>
      <c r="C67" s="32"/>
      <c r="D67" s="32"/>
      <c r="E67" s="32"/>
      <c r="F67" s="32"/>
      <c r="G67" s="32">
        <v>0</v>
      </c>
      <c r="H67" s="32">
        <f>G72-H66</f>
        <v>0</v>
      </c>
      <c r="I67" s="32">
        <v>0</v>
      </c>
      <c r="J67" s="32">
        <v>0</v>
      </c>
      <c r="N67" s="33" t="s">
        <v>59</v>
      </c>
      <c r="O67" s="32"/>
      <c r="P67" s="32"/>
      <c r="Q67" s="32">
        <f>P72-Q66</f>
        <v>1000</v>
      </c>
      <c r="R67" s="32">
        <f>Q72-R66</f>
        <v>0</v>
      </c>
      <c r="S67" s="32">
        <v>0</v>
      </c>
      <c r="T67" s="32">
        <v>0</v>
      </c>
      <c r="U67" s="31"/>
      <c r="V67" s="31"/>
    </row>
    <row r="68" spans="2:23">
      <c r="B68" s="33" t="s">
        <v>36</v>
      </c>
      <c r="C68" s="32"/>
      <c r="D68" s="32"/>
      <c r="E68" s="32"/>
      <c r="F68" s="32"/>
      <c r="G68" s="32">
        <f>ROUNDUP((G66+G67)*L64,0)</f>
        <v>1</v>
      </c>
      <c r="H68" s="32">
        <f>ROUNDUP((H66+H67)*L64,0)</f>
        <v>1</v>
      </c>
      <c r="I68" s="32">
        <f>ROUNDUP((I66+I67)*L64,0)</f>
        <v>1</v>
      </c>
      <c r="J68" s="32">
        <f>ROUNDUP((J66+J67)*L64,0)</f>
        <v>1</v>
      </c>
      <c r="N68" s="33" t="s">
        <v>36</v>
      </c>
      <c r="O68" s="32"/>
      <c r="P68" s="32"/>
      <c r="Q68" s="32">
        <f>ROUNDUP((Q66+Q67)*X64,0)</f>
        <v>320</v>
      </c>
      <c r="R68" s="32">
        <f>ROUNDUP((R66+R67)*X64,0)</f>
        <v>240</v>
      </c>
      <c r="S68" s="32">
        <f>ROUNDUP((S66+S67)*X64,0)</f>
        <v>240</v>
      </c>
      <c r="T68" s="32">
        <f>ROUNDUP((T66+T67)*X64,0)</f>
        <v>240</v>
      </c>
      <c r="U68" s="31"/>
      <c r="V68" s="31"/>
    </row>
    <row r="69" spans="2:23">
      <c r="B69" s="31" t="s">
        <v>37</v>
      </c>
      <c r="C69" s="32"/>
      <c r="D69" s="32"/>
      <c r="E69" s="32"/>
      <c r="F69" s="32"/>
      <c r="G69" s="32">
        <f>G65+G66+G67-G68</f>
        <v>124</v>
      </c>
      <c r="H69" s="32">
        <f t="shared" ref="H69" si="41">H65+H66+H67-H68</f>
        <v>108</v>
      </c>
      <c r="I69" s="32">
        <f t="shared" ref="I69" si="42">I65+I66+I67-I68</f>
        <v>92</v>
      </c>
      <c r="J69" s="32">
        <f t="shared" ref="J69" si="43">J65+J66+J67-J68</f>
        <v>108</v>
      </c>
      <c r="N69" s="31" t="s">
        <v>37</v>
      </c>
      <c r="O69" s="32"/>
      <c r="P69" s="32"/>
      <c r="Q69" s="32">
        <f>Q65+Q66+Q67-Q68</f>
        <v>3680</v>
      </c>
      <c r="R69" s="32">
        <f t="shared" ref="R69" si="44">R65+R66+R67-R68</f>
        <v>3660</v>
      </c>
      <c r="S69" s="32">
        <f t="shared" ref="S69" si="45">S65+S66+S67-S68</f>
        <v>3640</v>
      </c>
      <c r="T69" s="32">
        <f t="shared" ref="T69" si="46">T65+T66+T67-T68</f>
        <v>4175</v>
      </c>
      <c r="U69" s="31"/>
      <c r="V69" s="31"/>
    </row>
    <row r="70" spans="2:23">
      <c r="B70" s="31" t="s">
        <v>56</v>
      </c>
      <c r="C70" s="32"/>
      <c r="D70" s="32"/>
      <c r="E70" s="32"/>
      <c r="F70" s="32"/>
      <c r="G70" s="32">
        <f>G13*0.125/2</f>
        <v>40</v>
      </c>
      <c r="H70" s="32">
        <f t="shared" ref="H70:J70" si="47">H13*0.125/2</f>
        <v>40</v>
      </c>
      <c r="I70" s="32">
        <f t="shared" si="47"/>
        <v>8</v>
      </c>
      <c r="J70" s="32">
        <f t="shared" si="47"/>
        <v>8</v>
      </c>
      <c r="N70" s="31" t="s">
        <v>56</v>
      </c>
      <c r="O70" s="32"/>
      <c r="P70" s="32"/>
      <c r="Q70" s="32">
        <f>Q57</f>
        <v>2780</v>
      </c>
      <c r="R70" s="32">
        <f t="shared" ref="R70:T70" si="48">R57</f>
        <v>2780</v>
      </c>
      <c r="S70" s="32">
        <f t="shared" si="48"/>
        <v>2225</v>
      </c>
      <c r="T70" s="32">
        <f t="shared" si="48"/>
        <v>2225</v>
      </c>
      <c r="U70" s="31"/>
      <c r="V70" s="31"/>
    </row>
    <row r="71" spans="2:23">
      <c r="B71" s="31" t="s">
        <v>39</v>
      </c>
      <c r="C71" s="32"/>
      <c r="D71" s="32"/>
      <c r="E71" s="32"/>
      <c r="F71" s="32"/>
      <c r="G71" s="32">
        <f>G69-G70</f>
        <v>84</v>
      </c>
      <c r="H71" s="32">
        <f t="shared" ref="H71" si="49">H69-H70</f>
        <v>68</v>
      </c>
      <c r="I71" s="32">
        <f t="shared" ref="I71" si="50">I69-I70</f>
        <v>84</v>
      </c>
      <c r="J71" s="32">
        <f t="shared" ref="J71" si="51">J69-J70</f>
        <v>100</v>
      </c>
      <c r="N71" s="31" t="s">
        <v>39</v>
      </c>
      <c r="O71" s="32"/>
      <c r="P71" s="32"/>
      <c r="Q71" s="32">
        <f>Q69-Q70</f>
        <v>900</v>
      </c>
      <c r="R71" s="32">
        <f t="shared" ref="R71" si="52">R69-R70</f>
        <v>880</v>
      </c>
      <c r="S71" s="32">
        <f t="shared" ref="S71" si="53">S69-S70</f>
        <v>1415</v>
      </c>
      <c r="T71" s="32">
        <f t="shared" ref="T71" si="54">T69-T70</f>
        <v>1950</v>
      </c>
      <c r="U71" s="31"/>
      <c r="V71" s="31"/>
    </row>
    <row r="72" spans="2:23">
      <c r="B72" s="31" t="s">
        <v>40</v>
      </c>
      <c r="C72" s="32"/>
      <c r="D72" s="32"/>
      <c r="E72" s="32"/>
      <c r="F72" s="32">
        <v>25</v>
      </c>
      <c r="G72" s="32">
        <v>25</v>
      </c>
      <c r="H72" s="32">
        <v>25</v>
      </c>
      <c r="I72" s="32">
        <v>25</v>
      </c>
      <c r="J72" s="32"/>
      <c r="N72" s="31" t="s">
        <v>40</v>
      </c>
      <c r="O72" s="32"/>
      <c r="P72" s="32">
        <v>4000</v>
      </c>
      <c r="Q72" s="32">
        <v>3000</v>
      </c>
      <c r="R72" s="32">
        <v>3000</v>
      </c>
      <c r="S72" s="32">
        <v>3000</v>
      </c>
      <c r="T72" s="32"/>
      <c r="U72" s="31"/>
      <c r="V72" s="31"/>
    </row>
    <row r="73" spans="2:23">
      <c r="B73" s="34" t="s">
        <v>68</v>
      </c>
    </row>
    <row r="74" spans="2:23">
      <c r="B74" t="s">
        <v>58</v>
      </c>
      <c r="C74">
        <f>AVERAGE(G13:J13)*0.125/2</f>
        <v>24</v>
      </c>
      <c r="N74" t="s">
        <v>58</v>
      </c>
      <c r="O74">
        <f>AVERAGE(Q57:T57)</f>
        <v>2502.5</v>
      </c>
    </row>
    <row r="75" spans="2:23">
      <c r="B75" t="s">
        <v>62</v>
      </c>
      <c r="C75">
        <f>ROUNDUP(C74/(1-L64),0)</f>
        <v>25</v>
      </c>
      <c r="N75" t="s">
        <v>62</v>
      </c>
      <c r="O75">
        <f>ROUNDUP(O74/(1-X64),0)</f>
        <v>2721</v>
      </c>
      <c r="P75">
        <v>3000</v>
      </c>
    </row>
    <row r="76" spans="2:23">
      <c r="B76" t="s">
        <v>60</v>
      </c>
      <c r="C76">
        <f>ROUNDUP(G70/(1-L64),0)</f>
        <v>42</v>
      </c>
      <c r="N76" t="s">
        <v>60</v>
      </c>
      <c r="O76">
        <f>ROUNDUP(Q70/(1-X64),0)</f>
        <v>3022</v>
      </c>
      <c r="P76">
        <v>4000</v>
      </c>
    </row>
    <row r="77" spans="2:23">
      <c r="B77" t="s">
        <v>61</v>
      </c>
      <c r="C77">
        <f>ROUNDUP(H70/(1-L64),0)</f>
        <v>42</v>
      </c>
      <c r="N77" t="s">
        <v>61</v>
      </c>
      <c r="O77">
        <f>ROUNDUP((R70-Q71)/(1-X64),0)</f>
        <v>2044</v>
      </c>
      <c r="P77">
        <v>3000</v>
      </c>
    </row>
    <row r="78" spans="2:23">
      <c r="N78" t="s">
        <v>94</v>
      </c>
      <c r="O78">
        <f>ROUNDUP((S70-R71)/(1-X65),0)</f>
        <v>1345</v>
      </c>
      <c r="P78">
        <v>3000</v>
      </c>
    </row>
  </sheetData>
  <pageMargins left="0.75" right="0.75" top="1" bottom="1" header="0.5" footer="0.5"/>
  <pageSetup orientation="portrait" horizontalDpi="4294967292" verticalDpi="4294967292"/>
  <ignoredErrors>
    <ignoredError sqref="H23" formula="1"/>
    <ignoredError sqref="Q8 U8:V8 R8:T8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Primera pregunta</vt:lpstr>
      <vt:lpstr>Segunda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2016-05-30T22:37:11Z</dcterms:created>
  <dcterms:modified xsi:type="dcterms:W3CDTF">2016-10-25T00:53:50Z</dcterms:modified>
</cp:coreProperties>
</file>