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Enrique Leó/UCR/Docencia/Exámenes/Solución de Exámenes/Gerencia de Operaciones/Hasta 2019/"/>
    </mc:Choice>
  </mc:AlternateContent>
  <xr:revisionPtr revIDLastSave="0" documentId="13_ncr:1_{8BAEEE2B-40D6-524E-B3A1-CFD347270F99}" xr6:coauthVersionLast="47" xr6:coauthVersionMax="47" xr10:uidLastSave="{00000000-0000-0000-0000-000000000000}"/>
  <bookViews>
    <workbookView xWindow="0" yWindow="500" windowWidth="38140" windowHeight="19380" tabRatio="500" xr2:uid="{00000000-000D-0000-FFFF-FFFF00000000}"/>
  </bookViews>
  <sheets>
    <sheet name="Primera pregunta" sheetId="3" r:id="rId1"/>
    <sheet name="Segunda pregunta" sheetId="6" r:id="rId2"/>
    <sheet name="Tercera pregunt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" i="6" l="1"/>
  <c r="S9" i="6"/>
  <c r="S7" i="6"/>
  <c r="Q10" i="6" s="1"/>
  <c r="F20" i="6"/>
  <c r="F19" i="6"/>
  <c r="F21" i="6" s="1"/>
  <c r="F22" i="6" s="1"/>
  <c r="M7" i="6"/>
  <c r="M10" i="6" s="1"/>
  <c r="N11" i="6" s="1"/>
  <c r="N13" i="6" s="1"/>
  <c r="M8" i="6"/>
  <c r="M9" i="6"/>
  <c r="N7" i="6"/>
  <c r="N8" i="6"/>
  <c r="N9" i="6"/>
  <c r="N10" i="6"/>
  <c r="K7" i="6"/>
  <c r="K8" i="6"/>
  <c r="K10" i="6" s="1"/>
  <c r="L11" i="6" s="1"/>
  <c r="L13" i="6" s="1"/>
  <c r="K9" i="6"/>
  <c r="L7" i="6"/>
  <c r="L8" i="6"/>
  <c r="L10" i="6" s="1"/>
  <c r="L9" i="6"/>
  <c r="I7" i="6"/>
  <c r="I8" i="6"/>
  <c r="I9" i="6"/>
  <c r="I10" i="6"/>
  <c r="J11" i="6" s="1"/>
  <c r="J13" i="6" s="1"/>
  <c r="J7" i="6"/>
  <c r="J10" i="6" s="1"/>
  <c r="J8" i="6"/>
  <c r="J9" i="6"/>
  <c r="E12" i="6"/>
  <c r="E11" i="6"/>
  <c r="E10" i="6"/>
  <c r="P9" i="6"/>
  <c r="P8" i="6"/>
  <c r="P7" i="6"/>
  <c r="C39" i="3"/>
  <c r="D37" i="3" s="1"/>
  <c r="D39" i="3"/>
  <c r="D36" i="3"/>
  <c r="C5" i="3"/>
  <c r="C6" i="3" s="1"/>
  <c r="C12" i="3" s="1"/>
  <c r="D12" i="3" s="1"/>
  <c r="C10" i="3"/>
  <c r="R10" i="6" l="1"/>
  <c r="D38" i="3"/>
  <c r="R9" i="6" l="1"/>
  <c r="R8" i="6"/>
  <c r="R7" i="6"/>
</calcChain>
</file>

<file path=xl/sharedStrings.xml><?xml version="1.0" encoding="utf-8"?>
<sst xmlns="http://schemas.openxmlformats.org/spreadsheetml/2006/main" count="387" uniqueCount="91">
  <si>
    <t>Zt</t>
  </si>
  <si>
    <t>Nivel de Confianza</t>
  </si>
  <si>
    <t>α = 7%</t>
  </si>
  <si>
    <t>Tiempo del estudio</t>
  </si>
  <si>
    <t>Semanas</t>
  </si>
  <si>
    <t>h</t>
  </si>
  <si>
    <t>Tiempo Ocioso</t>
  </si>
  <si>
    <t>n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</si>
  <si>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</si>
  <si>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</si>
  <si>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</si>
  <si>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</si>
  <si>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</si>
  <si>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</si>
  <si>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</si>
  <si>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</si>
  <si>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</si>
  <si>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</si>
  <si>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Hora de Almuerzo</t>
  </si>
  <si>
    <t>Trabajando</t>
  </si>
  <si>
    <t>Ocioso otras causas</t>
  </si>
  <si>
    <t>Demora Inevitable</t>
  </si>
  <si>
    <t>Lo que están haciendo los empleados</t>
  </si>
  <si>
    <t>Observación</t>
  </si>
  <si>
    <t>Hora de planificación</t>
  </si>
  <si>
    <t>Demora inevitable</t>
  </si>
  <si>
    <t>Ocioso por otras causas</t>
  </si>
  <si>
    <t>Hora</t>
  </si>
  <si>
    <t>Número asignado</t>
  </si>
  <si>
    <t>7:00 - 7:59 am</t>
  </si>
  <si>
    <t>8:00 - 8:59 am</t>
  </si>
  <si>
    <t>9:00 - 9:59 am</t>
  </si>
  <si>
    <t>10:00 - 10:59</t>
  </si>
  <si>
    <t>11:00 - 11:59 am</t>
  </si>
  <si>
    <t>1:00 - 1:59 pm</t>
  </si>
  <si>
    <t>2:00 - 2:59 pm</t>
  </si>
  <si>
    <t>3:00 - 3:59 pm</t>
  </si>
  <si>
    <t>Estados</t>
  </si>
  <si>
    <t>Observaciones</t>
  </si>
  <si>
    <t>Porcentajes</t>
  </si>
  <si>
    <t>Total</t>
  </si>
  <si>
    <t>No aleatorio 1</t>
  </si>
  <si>
    <t>No aleatorio 2</t>
  </si>
  <si>
    <t>X</t>
  </si>
  <si>
    <t>Tabla de Número Aleatorios</t>
  </si>
  <si>
    <t>2- Puestos de trabajo en donde se especializa y estandariza las actividad (utilizando estudio de métodos) resultando en una explortación del empleado en lugar de estandarizar los procesos y buscar la polivalencia</t>
  </si>
  <si>
    <t xml:space="preserve">5- Ausencia de Poka Yokes que sirvan para evitar lesiones en los puestos de trabajo </t>
  </si>
  <si>
    <t>4- No hay respeto por las personas, algo que en la filosofía de JIT es esencial, el trabajador es el más importante en la empresa.  Ausencia de pagos justos y recomensas justas para los empleados</t>
  </si>
  <si>
    <t>1- Instalaciones no adecuadas para trabajar y puestos de trabajo inseguros que precipitan las lesiones físicas de los empleados contrario al excelente diseño de las operaciones y procesos que promueve JIT</t>
  </si>
  <si>
    <t>3- Centros de trabajos sobre cargados en lugar del JIT que propone plantas que tengan un capacidad 20% superior a la demanda</t>
  </si>
  <si>
    <t>Estándar de tiempo</t>
  </si>
  <si>
    <t>Pronóstico de demanda</t>
  </si>
  <si>
    <t>Escenario pesimista</t>
  </si>
  <si>
    <t>Escenario esperado</t>
  </si>
  <si>
    <t>Escenario optimista</t>
  </si>
  <si>
    <t>Componente</t>
  </si>
  <si>
    <t>Preparación (h/lote)</t>
  </si>
  <si>
    <t>Tamaño del lote (uds/lote)</t>
  </si>
  <si>
    <t>Pesimista</t>
  </si>
  <si>
    <t>Esperado</t>
  </si>
  <si>
    <t>Optimista</t>
  </si>
  <si>
    <t>T. Proceso</t>
  </si>
  <si>
    <t>T. Alisto</t>
  </si>
  <si>
    <t>MC</t>
  </si>
  <si>
    <t>TPT</t>
  </si>
  <si>
    <t>A</t>
  </si>
  <si>
    <t>2x</t>
  </si>
  <si>
    <t>B</t>
  </si>
  <si>
    <t>1x</t>
  </si>
  <si>
    <t>C</t>
  </si>
  <si>
    <t>TOTAL</t>
  </si>
  <si>
    <t>Tiempo disponible</t>
  </si>
  <si>
    <t>Maqs. Req.</t>
  </si>
  <si>
    <t>turnos/día</t>
  </si>
  <si>
    <t>a)</t>
  </si>
  <si>
    <t>maqs</t>
  </si>
  <si>
    <t>horas/turno</t>
  </si>
  <si>
    <t>b) Con las máquinas actuales se pueden afrontar los escenarios pesimista y esperado.</t>
  </si>
  <si>
    <t>días/sem</t>
  </si>
  <si>
    <t>Con el 20% se puede afrontar el escenario optimista.</t>
  </si>
  <si>
    <t>sem/año</t>
  </si>
  <si>
    <t>colchón</t>
  </si>
  <si>
    <t>horas/maq</t>
  </si>
  <si>
    <t>Procesamiento (h/unidad)</t>
  </si>
  <si>
    <t>c) Tiene una capacidad de 2.262 de A y 1.131 de B y C.</t>
  </si>
  <si>
    <t>3 máq</t>
  </si>
  <si>
    <t xml:space="preserve"> + t ext.</t>
  </si>
  <si>
    <t>Estas dos marcadas en amarillo NO pueden faltar, indispensables, si no están, 5 pts menos.</t>
  </si>
  <si>
    <t>Capacidad máxima con relación</t>
  </si>
  <si>
    <t>Tiempo disponible total</t>
  </si>
  <si>
    <t>Alistamiento en horas por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</si>
</sst>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F400]h:mm:ss\ AM/PM"/>
    <numFmt numFmtId="166" formatCode="_(* #,##0_);_(* \(#,##0\);_(* &quot;-&quot;??_);_(@_)"/>
    <numFmt numFmtId="167" formatCode="0.0000"/>
    <numFmt numFmtId="168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10" fontId="0" fillId="0" borderId="3" xfId="1" applyNumberFormat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9" fontId="0" fillId="0" borderId="1" xfId="1" applyFont="1" applyBorder="1" applyAlignment="1">
      <alignment horizontal="center"/>
    </xf>
    <xf numFmtId="0" fontId="0" fillId="0" borderId="0" xfId="0" applyFont="1"/>
    <xf numFmtId="166" fontId="0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166" fontId="3" fillId="2" borderId="1" xfId="0" applyNumberFormat="1" applyFont="1" applyFill="1" applyBorder="1"/>
    <xf numFmtId="0" fontId="0" fillId="0" borderId="1" xfId="0" applyFont="1" applyBorder="1"/>
    <xf numFmtId="164" fontId="0" fillId="0" borderId="0" xfId="0" applyNumberFormat="1" applyFont="1"/>
    <xf numFmtId="9" fontId="0" fillId="0" borderId="0" xfId="0" applyNumberFormat="1" applyFont="1"/>
    <xf numFmtId="166" fontId="0" fillId="0" borderId="1" xfId="104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168" fontId="0" fillId="0" borderId="0" xfId="0" applyNumberFormat="1" applyFont="1" applyBorder="1" applyAlignment="1"/>
    <xf numFmtId="1" fontId="0" fillId="0" borderId="0" xfId="0" applyNumberFormat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11">
    <cellStyle name="Comma 2" xfId="104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42"/>
  <sheetViews>
    <sheetView tabSelected="1" workbookViewId="0">
      <selection activeCell="F6" sqref="F6"/>
    </sheetView>
  </sheetViews>
  <sheetFormatPr baseColWidth="10" defaultRowHeight="16" x14ac:dyDescent="0.2"/>
  <cols>
    <col min="2" max="2" width="21.1640625" customWidth="1"/>
    <col min="3" max="3" width="19.33203125" customWidth="1"/>
    <col min="4" max="4" width="18" customWidth="1"/>
    <col min="5" max="5" width="21.6640625" customWidth="1"/>
    <col min="6" max="6" width="19.83203125" customWidth="1"/>
    <col min="7" max="7" width="21.5" customWidth="1"/>
    <col min="10" max="10" width="8" customWidth="1"/>
    <col min="11" max="11" width="21.33203125" customWidth="1"/>
    <col min="12" max="21" width="17.5" bestFit="1" customWidth="1"/>
  </cols>
  <sheetData>
    <row r="2" spans="2:21" ht="17" thickBot="1" x14ac:dyDescent="0.25"/>
    <row r="3" spans="2:21" x14ac:dyDescent="0.2">
      <c r="B3" s="55" t="s">
        <v>1</v>
      </c>
      <c r="C3" s="56"/>
      <c r="K3" s="54" t="s">
        <v>22</v>
      </c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2:21" x14ac:dyDescent="0.2">
      <c r="B4" s="2" t="s">
        <v>2</v>
      </c>
      <c r="C4" s="3" t="s">
        <v>0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2:21" x14ac:dyDescent="0.2">
      <c r="B5" s="2">
        <v>0.96499999999999997</v>
      </c>
      <c r="C5" s="11">
        <f>_xlfn.NORM.S.INV(B5)</f>
        <v>1.8119106729525971</v>
      </c>
      <c r="K5" s="1"/>
      <c r="L5" s="17" t="s">
        <v>8</v>
      </c>
      <c r="M5" s="17" t="s">
        <v>9</v>
      </c>
      <c r="N5" s="17" t="s">
        <v>10</v>
      </c>
      <c r="O5" s="17" t="s">
        <v>11</v>
      </c>
      <c r="P5" s="17" t="s">
        <v>12</v>
      </c>
      <c r="Q5" s="17" t="s">
        <v>13</v>
      </c>
      <c r="R5" s="17" t="s">
        <v>14</v>
      </c>
      <c r="S5" s="17" t="s">
        <v>15</v>
      </c>
      <c r="T5" s="17" t="s">
        <v>16</v>
      </c>
      <c r="U5" s="17" t="s">
        <v>17</v>
      </c>
    </row>
    <row r="6" spans="2:21" ht="17" thickBot="1" x14ac:dyDescent="0.25">
      <c r="B6" s="4"/>
      <c r="C6" s="5">
        <f>POWER(C5,2)</f>
        <v>3.2830202867595335</v>
      </c>
      <c r="K6" s="19">
        <v>7.291666666666667</v>
      </c>
      <c r="L6" s="53" t="s">
        <v>20</v>
      </c>
      <c r="M6" s="53" t="s">
        <v>20</v>
      </c>
      <c r="N6" s="53" t="s">
        <v>20</v>
      </c>
      <c r="O6" s="53" t="s">
        <v>20</v>
      </c>
      <c r="P6" s="53" t="s">
        <v>20</v>
      </c>
      <c r="Q6" s="53" t="s">
        <v>20</v>
      </c>
      <c r="R6" s="53" t="s">
        <v>20</v>
      </c>
      <c r="S6" s="53" t="s">
        <v>20</v>
      </c>
      <c r="T6" s="53" t="s">
        <v>20</v>
      </c>
      <c r="U6" s="53" t="s">
        <v>20</v>
      </c>
    </row>
    <row r="7" spans="2:21" x14ac:dyDescent="0.2">
      <c r="B7" s="57" t="s">
        <v>3</v>
      </c>
      <c r="C7" s="58"/>
      <c r="K7" s="19">
        <v>0.30208333333333331</v>
      </c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2:21" ht="17" thickBot="1" x14ac:dyDescent="0.25">
      <c r="B8" s="8" t="s">
        <v>4</v>
      </c>
      <c r="C8" s="9">
        <v>2</v>
      </c>
      <c r="K8" s="19">
        <v>0.3125</v>
      </c>
      <c r="L8" s="1" t="s">
        <v>19</v>
      </c>
      <c r="M8" s="1" t="s">
        <v>19</v>
      </c>
      <c r="N8" s="1" t="s">
        <v>19</v>
      </c>
      <c r="O8" s="1" t="s">
        <v>19</v>
      </c>
      <c r="P8" s="1" t="s">
        <v>19</v>
      </c>
      <c r="Q8" s="1" t="s">
        <v>19</v>
      </c>
      <c r="R8" s="1" t="s">
        <v>19</v>
      </c>
      <c r="S8" s="1" t="s">
        <v>19</v>
      </c>
      <c r="T8" s="1" t="s">
        <v>19</v>
      </c>
      <c r="U8" s="1" t="s">
        <v>19</v>
      </c>
    </row>
    <row r="9" spans="2:21" x14ac:dyDescent="0.2">
      <c r="B9" s="12" t="s">
        <v>5</v>
      </c>
      <c r="C9" s="14">
        <v>4.6399999999999997E-2</v>
      </c>
      <c r="K9" s="19">
        <v>0.32291666666666669</v>
      </c>
      <c r="L9" s="1" t="s">
        <v>19</v>
      </c>
      <c r="M9" s="1" t="s">
        <v>19</v>
      </c>
      <c r="N9" s="1" t="s">
        <v>19</v>
      </c>
      <c r="O9" s="1" t="s">
        <v>19</v>
      </c>
      <c r="P9" s="1" t="s">
        <v>19</v>
      </c>
      <c r="Q9" s="1" t="s">
        <v>19</v>
      </c>
      <c r="R9" s="1" t="s">
        <v>19</v>
      </c>
      <c r="S9" s="1" t="s">
        <v>19</v>
      </c>
      <c r="T9" s="1" t="s">
        <v>19</v>
      </c>
      <c r="U9" s="1" t="s">
        <v>19</v>
      </c>
    </row>
    <row r="10" spans="2:21" ht="17" thickBot="1" x14ac:dyDescent="0.25">
      <c r="B10" s="13"/>
      <c r="C10" s="6">
        <f>POWER(C9,2)</f>
        <v>2.1529599999999998E-3</v>
      </c>
      <c r="K10" s="19">
        <v>0.33333333333333331</v>
      </c>
      <c r="L10" s="1" t="s">
        <v>19</v>
      </c>
      <c r="M10" s="1" t="s">
        <v>19</v>
      </c>
      <c r="N10" s="1" t="s">
        <v>19</v>
      </c>
      <c r="O10" s="1" t="s">
        <v>19</v>
      </c>
      <c r="P10" s="1" t="s">
        <v>19</v>
      </c>
      <c r="Q10" s="53" t="s">
        <v>21</v>
      </c>
      <c r="R10" s="1" t="s">
        <v>19</v>
      </c>
      <c r="S10" s="53" t="s">
        <v>21</v>
      </c>
      <c r="T10" s="1" t="s">
        <v>19</v>
      </c>
      <c r="U10" s="1" t="s">
        <v>19</v>
      </c>
    </row>
    <row r="11" spans="2:21" ht="17" thickBot="1" x14ac:dyDescent="0.25">
      <c r="B11" s="10" t="s">
        <v>6</v>
      </c>
      <c r="C11" s="15">
        <v>7.0000000000000007E-2</v>
      </c>
      <c r="K11" s="19">
        <v>0.34375</v>
      </c>
      <c r="L11" s="1" t="s">
        <v>19</v>
      </c>
      <c r="M11" s="1" t="s">
        <v>19</v>
      </c>
      <c r="N11" s="1" t="s">
        <v>19</v>
      </c>
      <c r="O11" s="53" t="s">
        <v>20</v>
      </c>
      <c r="P11" s="1" t="s">
        <v>19</v>
      </c>
      <c r="Q11" s="53"/>
      <c r="R11" s="1" t="s">
        <v>19</v>
      </c>
      <c r="S11" s="53"/>
      <c r="T11" s="1" t="s">
        <v>19</v>
      </c>
      <c r="U11" s="53" t="s">
        <v>21</v>
      </c>
    </row>
    <row r="12" spans="2:21" ht="17" thickBot="1" x14ac:dyDescent="0.25">
      <c r="B12" s="7" t="s">
        <v>7</v>
      </c>
      <c r="C12" s="16">
        <f>(C6*C11*(1-C11))/C10</f>
        <v>99.270130735380903</v>
      </c>
      <c r="D12" s="22">
        <f>100+CEILING(C12,0)</f>
        <v>100</v>
      </c>
      <c r="K12" s="19">
        <v>0.35416666666666702</v>
      </c>
      <c r="L12" s="53" t="s">
        <v>21</v>
      </c>
      <c r="M12" s="1" t="s">
        <v>19</v>
      </c>
      <c r="N12" s="53" t="s">
        <v>21</v>
      </c>
      <c r="O12" s="53"/>
      <c r="P12" s="1" t="s">
        <v>19</v>
      </c>
      <c r="Q12" s="1" t="s">
        <v>19</v>
      </c>
      <c r="R12" s="53" t="s">
        <v>20</v>
      </c>
      <c r="S12" s="53" t="s">
        <v>21</v>
      </c>
      <c r="T12" s="1" t="s">
        <v>19</v>
      </c>
      <c r="U12" s="53"/>
    </row>
    <row r="13" spans="2:21" x14ac:dyDescent="0.2">
      <c r="K13" s="19">
        <v>0.36458333333333298</v>
      </c>
      <c r="L13" s="53"/>
      <c r="M13" s="1" t="s">
        <v>19</v>
      </c>
      <c r="N13" s="53"/>
      <c r="O13" s="1" t="s">
        <v>19</v>
      </c>
      <c r="P13" s="1" t="s">
        <v>19</v>
      </c>
      <c r="Q13" s="1" t="s">
        <v>19</v>
      </c>
      <c r="R13" s="53"/>
      <c r="S13" s="53"/>
      <c r="T13" s="1" t="s">
        <v>19</v>
      </c>
      <c r="U13" s="1" t="s">
        <v>19</v>
      </c>
    </row>
    <row r="14" spans="2:21" x14ac:dyDescent="0.2">
      <c r="B14" s="60" t="s">
        <v>44</v>
      </c>
      <c r="C14" s="60"/>
      <c r="D14" s="60"/>
      <c r="E14" s="60"/>
      <c r="K14" s="19">
        <v>0.375</v>
      </c>
      <c r="L14" s="1" t="s">
        <v>19</v>
      </c>
      <c r="M14" s="1" t="s">
        <v>19</v>
      </c>
      <c r="N14" s="1" t="s">
        <v>19</v>
      </c>
      <c r="O14" s="1" t="s">
        <v>19</v>
      </c>
      <c r="P14" s="53" t="s">
        <v>20</v>
      </c>
      <c r="Q14" s="1" t="s">
        <v>19</v>
      </c>
      <c r="R14" s="1" t="s">
        <v>19</v>
      </c>
      <c r="S14" s="1" t="s">
        <v>19</v>
      </c>
      <c r="T14" s="1" t="s">
        <v>19</v>
      </c>
      <c r="U14" s="1" t="s">
        <v>19</v>
      </c>
    </row>
    <row r="15" spans="2:21" x14ac:dyDescent="0.2">
      <c r="B15" s="1" t="s">
        <v>27</v>
      </c>
      <c r="C15" s="1" t="s">
        <v>28</v>
      </c>
      <c r="D15" s="1" t="s">
        <v>27</v>
      </c>
      <c r="E15" s="1" t="s">
        <v>28</v>
      </c>
      <c r="K15" s="19">
        <v>0.38541666666666702</v>
      </c>
      <c r="L15" s="1" t="s">
        <v>19</v>
      </c>
      <c r="M15" s="53" t="s">
        <v>21</v>
      </c>
      <c r="N15" s="1" t="s">
        <v>19</v>
      </c>
      <c r="O15" s="1" t="s">
        <v>19</v>
      </c>
      <c r="P15" s="53"/>
      <c r="Q15" s="1" t="s">
        <v>19</v>
      </c>
      <c r="R15" s="1" t="s">
        <v>19</v>
      </c>
      <c r="S15" s="1" t="s">
        <v>19</v>
      </c>
      <c r="T15" s="1" t="s">
        <v>19</v>
      </c>
      <c r="U15" s="1" t="s">
        <v>19</v>
      </c>
    </row>
    <row r="16" spans="2:21" x14ac:dyDescent="0.2">
      <c r="B16" s="1" t="s">
        <v>29</v>
      </c>
      <c r="C16" s="1">
        <v>1</v>
      </c>
      <c r="D16" s="1" t="s">
        <v>33</v>
      </c>
      <c r="E16" s="1">
        <v>5</v>
      </c>
      <c r="K16" s="19">
        <v>0.39583333333333298</v>
      </c>
      <c r="L16" s="1" t="s">
        <v>19</v>
      </c>
      <c r="M16" s="53"/>
      <c r="N16" s="1" t="s">
        <v>19</v>
      </c>
      <c r="O16" s="1" t="s">
        <v>19</v>
      </c>
      <c r="P16" s="1" t="s">
        <v>19</v>
      </c>
      <c r="Q16" s="1" t="s">
        <v>19</v>
      </c>
      <c r="R16" s="1" t="s">
        <v>19</v>
      </c>
      <c r="S16" s="1" t="s">
        <v>19</v>
      </c>
      <c r="T16" s="53" t="s">
        <v>21</v>
      </c>
      <c r="U16" s="1" t="s">
        <v>19</v>
      </c>
    </row>
    <row r="17" spans="2:21" x14ac:dyDescent="0.2">
      <c r="B17" s="1" t="s">
        <v>30</v>
      </c>
      <c r="C17" s="1">
        <v>2</v>
      </c>
      <c r="D17" s="1" t="s">
        <v>34</v>
      </c>
      <c r="E17" s="1">
        <v>6</v>
      </c>
      <c r="K17" s="19">
        <v>0.40625</v>
      </c>
      <c r="L17" s="1" t="s">
        <v>19</v>
      </c>
      <c r="M17" s="1" t="s">
        <v>19</v>
      </c>
      <c r="N17" s="1" t="s">
        <v>19</v>
      </c>
      <c r="O17" s="1" t="s">
        <v>19</v>
      </c>
      <c r="P17" s="1" t="s">
        <v>19</v>
      </c>
      <c r="Q17" s="1" t="s">
        <v>19</v>
      </c>
      <c r="R17" s="53" t="s">
        <v>21</v>
      </c>
      <c r="S17" s="1" t="s">
        <v>19</v>
      </c>
      <c r="T17" s="53"/>
      <c r="U17" s="1" t="s">
        <v>19</v>
      </c>
    </row>
    <row r="18" spans="2:21" x14ac:dyDescent="0.2">
      <c r="B18" s="1" t="s">
        <v>31</v>
      </c>
      <c r="C18" s="1">
        <v>3</v>
      </c>
      <c r="D18" s="1" t="s">
        <v>35</v>
      </c>
      <c r="E18" s="1">
        <v>7</v>
      </c>
      <c r="K18" s="19">
        <v>0.41666666666666702</v>
      </c>
      <c r="L18" s="1" t="s">
        <v>19</v>
      </c>
      <c r="M18" s="1" t="s">
        <v>19</v>
      </c>
      <c r="N18" s="1" t="s">
        <v>19</v>
      </c>
      <c r="O18" s="53" t="s">
        <v>21</v>
      </c>
      <c r="P18" s="1" t="s">
        <v>19</v>
      </c>
      <c r="Q18" s="1" t="s">
        <v>19</v>
      </c>
      <c r="R18" s="53"/>
      <c r="S18" s="1" t="s">
        <v>19</v>
      </c>
      <c r="T18" s="1" t="s">
        <v>19</v>
      </c>
      <c r="U18" s="1" t="s">
        <v>19</v>
      </c>
    </row>
    <row r="19" spans="2:21" x14ac:dyDescent="0.2">
      <c r="B19" s="1" t="s">
        <v>32</v>
      </c>
      <c r="C19" s="1">
        <v>4</v>
      </c>
      <c r="D19" s="1" t="s">
        <v>36</v>
      </c>
      <c r="E19" s="1">
        <v>8</v>
      </c>
      <c r="K19" s="19">
        <v>0.42708333333333298</v>
      </c>
      <c r="L19" s="53" t="s">
        <v>20</v>
      </c>
      <c r="M19" s="1" t="s">
        <v>19</v>
      </c>
      <c r="N19" s="1" t="s">
        <v>19</v>
      </c>
      <c r="O19" s="53"/>
      <c r="P19" s="1" t="s">
        <v>19</v>
      </c>
      <c r="Q19" s="53" t="s">
        <v>20</v>
      </c>
      <c r="R19" s="1" t="s">
        <v>19</v>
      </c>
      <c r="S19" s="1" t="s">
        <v>19</v>
      </c>
      <c r="T19" s="1" t="s">
        <v>19</v>
      </c>
      <c r="U19" s="1" t="s">
        <v>19</v>
      </c>
    </row>
    <row r="20" spans="2:21" x14ac:dyDescent="0.2">
      <c r="K20" s="19">
        <v>0.4375</v>
      </c>
      <c r="L20" s="53"/>
      <c r="M20" s="1" t="s">
        <v>19</v>
      </c>
      <c r="N20" s="1" t="s">
        <v>19</v>
      </c>
      <c r="O20" s="1" t="s">
        <v>19</v>
      </c>
      <c r="P20" s="1" t="s">
        <v>19</v>
      </c>
      <c r="Q20" s="53"/>
      <c r="R20" s="1" t="s">
        <v>19</v>
      </c>
      <c r="S20" s="1" t="s">
        <v>19</v>
      </c>
      <c r="T20" s="1" t="s">
        <v>19</v>
      </c>
      <c r="U20" s="1" t="s">
        <v>19</v>
      </c>
    </row>
    <row r="21" spans="2:21" x14ac:dyDescent="0.2">
      <c r="B21" s="60" t="s">
        <v>8</v>
      </c>
      <c r="C21" s="60"/>
      <c r="D21" s="60"/>
      <c r="E21" s="60"/>
      <c r="F21" s="60"/>
      <c r="G21" s="60"/>
      <c r="H21" s="60"/>
      <c r="I21" s="24"/>
      <c r="K21" s="19">
        <v>0.44791666666666702</v>
      </c>
      <c r="L21" s="1" t="s">
        <v>19</v>
      </c>
      <c r="M21" s="1" t="s">
        <v>19</v>
      </c>
      <c r="N21" s="53" t="s">
        <v>20</v>
      </c>
      <c r="O21" s="1" t="s">
        <v>19</v>
      </c>
      <c r="P21" s="1" t="s">
        <v>19</v>
      </c>
      <c r="Q21" s="1" t="s">
        <v>19</v>
      </c>
      <c r="R21" s="1" t="s">
        <v>19</v>
      </c>
      <c r="S21" s="1" t="s">
        <v>19</v>
      </c>
      <c r="T21" s="1" t="s">
        <v>19</v>
      </c>
      <c r="U21" s="1" t="s">
        <v>19</v>
      </c>
    </row>
    <row r="22" spans="2:21" ht="17" x14ac:dyDescent="0.2">
      <c r="B22" s="20" t="s">
        <v>23</v>
      </c>
      <c r="C22" s="1" t="s">
        <v>41</v>
      </c>
      <c r="D22" s="26" t="s">
        <v>42</v>
      </c>
      <c r="E22" s="20" t="s">
        <v>24</v>
      </c>
      <c r="F22" s="20" t="s">
        <v>25</v>
      </c>
      <c r="G22" s="20" t="s">
        <v>26</v>
      </c>
      <c r="H22" s="21" t="s">
        <v>19</v>
      </c>
      <c r="I22" s="25"/>
      <c r="K22" s="19">
        <v>0.45833333333333298</v>
      </c>
      <c r="L22" s="1" t="s">
        <v>19</v>
      </c>
      <c r="M22" s="1" t="s">
        <v>19</v>
      </c>
      <c r="N22" s="53"/>
      <c r="O22" s="1" t="s">
        <v>19</v>
      </c>
      <c r="P22" s="1" t="s">
        <v>19</v>
      </c>
      <c r="Q22" s="1" t="s">
        <v>19</v>
      </c>
      <c r="R22" s="1" t="s">
        <v>19</v>
      </c>
      <c r="S22" s="1" t="s">
        <v>19</v>
      </c>
      <c r="T22" s="1" t="s">
        <v>19</v>
      </c>
      <c r="U22" s="53" t="s">
        <v>20</v>
      </c>
    </row>
    <row r="23" spans="2:21" x14ac:dyDescent="0.2">
      <c r="B23" s="1">
        <v>1</v>
      </c>
      <c r="C23" s="23">
        <v>6</v>
      </c>
      <c r="D23" s="23">
        <v>29</v>
      </c>
      <c r="E23" s="27">
        <v>6.1805555555555558E-2</v>
      </c>
      <c r="F23" s="1"/>
      <c r="G23" s="1"/>
      <c r="H23" s="18" t="s">
        <v>43</v>
      </c>
      <c r="I23" s="28"/>
      <c r="K23" s="19">
        <v>0.46875</v>
      </c>
      <c r="L23" s="1" t="s">
        <v>19</v>
      </c>
      <c r="M23" s="1" t="s">
        <v>19</v>
      </c>
      <c r="N23" s="1" t="s">
        <v>19</v>
      </c>
      <c r="O23" s="1" t="s">
        <v>19</v>
      </c>
      <c r="P23" s="53" t="s">
        <v>21</v>
      </c>
      <c r="Q23" s="1" t="s">
        <v>19</v>
      </c>
      <c r="R23" s="1" t="s">
        <v>19</v>
      </c>
      <c r="S23" s="1" t="s">
        <v>19</v>
      </c>
      <c r="T23" s="1" t="s">
        <v>19</v>
      </c>
      <c r="U23" s="53"/>
    </row>
    <row r="24" spans="2:21" x14ac:dyDescent="0.2">
      <c r="B24" s="1">
        <v>2</v>
      </c>
      <c r="C24" s="23">
        <v>8</v>
      </c>
      <c r="D24" s="23">
        <v>31</v>
      </c>
      <c r="E24" s="27">
        <v>0.14652777777777778</v>
      </c>
      <c r="F24" s="1"/>
      <c r="G24" s="1"/>
      <c r="H24" s="18" t="s">
        <v>43</v>
      </c>
      <c r="I24" s="28"/>
      <c r="K24" s="19">
        <v>0.47916666666666702</v>
      </c>
      <c r="L24" s="1" t="s">
        <v>19</v>
      </c>
      <c r="M24" s="53" t="s">
        <v>20</v>
      </c>
      <c r="N24" s="1" t="s">
        <v>19</v>
      </c>
      <c r="O24" s="1" t="s">
        <v>19</v>
      </c>
      <c r="P24" s="53"/>
      <c r="Q24" s="1" t="s">
        <v>19</v>
      </c>
      <c r="R24" s="1" t="s">
        <v>19</v>
      </c>
      <c r="S24" s="1" t="s">
        <v>19</v>
      </c>
      <c r="T24" s="53" t="s">
        <v>21</v>
      </c>
      <c r="U24" s="1" t="s">
        <v>19</v>
      </c>
    </row>
    <row r="25" spans="2:21" x14ac:dyDescent="0.2">
      <c r="B25" s="1">
        <v>3</v>
      </c>
      <c r="C25" s="23">
        <v>5</v>
      </c>
      <c r="D25" s="23">
        <v>55</v>
      </c>
      <c r="E25" s="27">
        <v>0.49652777777777773</v>
      </c>
      <c r="F25" s="1"/>
      <c r="G25" s="1"/>
      <c r="H25" s="18" t="s">
        <v>43</v>
      </c>
      <c r="I25" s="28"/>
      <c r="K25" s="19">
        <v>0.48958333333333298</v>
      </c>
      <c r="L25" s="1" t="s">
        <v>19</v>
      </c>
      <c r="M25" s="53"/>
      <c r="N25" s="1" t="s">
        <v>19</v>
      </c>
      <c r="O25" s="1" t="s">
        <v>19</v>
      </c>
      <c r="P25" s="1" t="s">
        <v>19</v>
      </c>
      <c r="Q25" s="1" t="s">
        <v>19</v>
      </c>
      <c r="R25" s="1" t="s">
        <v>19</v>
      </c>
      <c r="S25" s="1" t="s">
        <v>19</v>
      </c>
      <c r="T25" s="53"/>
      <c r="U25" s="1" t="s">
        <v>19</v>
      </c>
    </row>
    <row r="26" spans="2:21" x14ac:dyDescent="0.2">
      <c r="B26" s="1">
        <v>4</v>
      </c>
      <c r="C26" s="23">
        <v>4</v>
      </c>
      <c r="D26" s="23">
        <v>10</v>
      </c>
      <c r="E26" s="27">
        <v>0.4236111111111111</v>
      </c>
      <c r="F26" s="1"/>
      <c r="G26" s="1" t="s">
        <v>43</v>
      </c>
      <c r="H26" s="18"/>
      <c r="I26" s="28"/>
      <c r="K26" s="19">
        <v>0.5</v>
      </c>
      <c r="L26" s="59" t="s">
        <v>18</v>
      </c>
      <c r="M26" s="59"/>
      <c r="N26" s="59"/>
      <c r="O26" s="59"/>
      <c r="P26" s="59"/>
      <c r="Q26" s="59"/>
      <c r="R26" s="59"/>
      <c r="S26" s="59"/>
      <c r="T26" s="59"/>
      <c r="U26" s="59"/>
    </row>
    <row r="27" spans="2:21" x14ac:dyDescent="0.2">
      <c r="B27" s="1">
        <v>5</v>
      </c>
      <c r="C27" s="23">
        <v>1</v>
      </c>
      <c r="D27" s="23">
        <v>13</v>
      </c>
      <c r="E27" s="27">
        <v>0.30069444444444443</v>
      </c>
      <c r="F27" s="1"/>
      <c r="G27" s="1" t="s">
        <v>43</v>
      </c>
      <c r="H27" s="18"/>
      <c r="I27" s="28"/>
      <c r="K27" s="19">
        <v>0.51041666666666663</v>
      </c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2:21" x14ac:dyDescent="0.2">
      <c r="B28" s="1">
        <v>6</v>
      </c>
      <c r="C28" s="23">
        <v>2</v>
      </c>
      <c r="D28" s="23">
        <v>11</v>
      </c>
      <c r="E28" s="27">
        <v>0.34097222222222223</v>
      </c>
      <c r="F28" s="1"/>
      <c r="G28" s="1"/>
      <c r="H28" s="18" t="s">
        <v>43</v>
      </c>
      <c r="I28" s="28"/>
      <c r="K28" s="19">
        <v>0.52083333333333337</v>
      </c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2:21" x14ac:dyDescent="0.2">
      <c r="B29" s="1">
        <v>7</v>
      </c>
      <c r="C29" s="23">
        <v>5</v>
      </c>
      <c r="D29" s="23">
        <v>20</v>
      </c>
      <c r="E29" s="27">
        <v>0.47222222222222227</v>
      </c>
      <c r="F29" s="1"/>
      <c r="G29" s="1"/>
      <c r="H29" s="18" t="s">
        <v>43</v>
      </c>
      <c r="I29" s="28"/>
      <c r="K29" s="19">
        <v>0.53125</v>
      </c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2:21" x14ac:dyDescent="0.2">
      <c r="B30" s="1">
        <v>8</v>
      </c>
      <c r="C30" s="23">
        <v>2</v>
      </c>
      <c r="D30" s="23">
        <v>4</v>
      </c>
      <c r="E30" s="27">
        <v>0.33611111111111108</v>
      </c>
      <c r="F30" s="1"/>
      <c r="G30" s="1"/>
      <c r="H30" s="18" t="s">
        <v>43</v>
      </c>
      <c r="I30" s="28"/>
      <c r="K30" s="19">
        <v>0.54166666666666663</v>
      </c>
      <c r="L30" s="53" t="s">
        <v>20</v>
      </c>
      <c r="M30" s="53" t="s">
        <v>20</v>
      </c>
      <c r="N30" s="53" t="s">
        <v>20</v>
      </c>
      <c r="O30" s="53" t="s">
        <v>20</v>
      </c>
      <c r="P30" s="53" t="s">
        <v>20</v>
      </c>
      <c r="Q30" s="53" t="s">
        <v>20</v>
      </c>
      <c r="R30" s="53" t="s">
        <v>20</v>
      </c>
      <c r="S30" s="53" t="s">
        <v>20</v>
      </c>
      <c r="T30" s="53" t="s">
        <v>20</v>
      </c>
      <c r="U30" s="53" t="s">
        <v>20</v>
      </c>
    </row>
    <row r="31" spans="2:21" x14ac:dyDescent="0.2">
      <c r="B31" s="1">
        <v>9</v>
      </c>
      <c r="C31" s="23">
        <v>7</v>
      </c>
      <c r="D31" s="23">
        <v>32</v>
      </c>
      <c r="E31" s="27">
        <v>0.10555555555555556</v>
      </c>
      <c r="F31" s="1" t="s">
        <v>43</v>
      </c>
      <c r="G31" s="1"/>
      <c r="H31" s="18"/>
      <c r="I31" s="28"/>
      <c r="K31" s="19">
        <v>0.55208333333333337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2:21" x14ac:dyDescent="0.2">
      <c r="B32" s="1">
        <v>10</v>
      </c>
      <c r="C32" s="23">
        <v>4</v>
      </c>
      <c r="D32" s="23">
        <v>20</v>
      </c>
      <c r="E32" s="27">
        <v>0.43055555555555558</v>
      </c>
      <c r="F32" s="1"/>
      <c r="G32" s="1" t="s">
        <v>43</v>
      </c>
      <c r="H32" s="18"/>
      <c r="I32" s="28"/>
      <c r="K32" s="19">
        <v>0.5625</v>
      </c>
      <c r="L32" s="1" t="s">
        <v>19</v>
      </c>
      <c r="M32" s="1" t="s">
        <v>19</v>
      </c>
      <c r="N32" s="1" t="s">
        <v>19</v>
      </c>
      <c r="O32" s="1" t="s">
        <v>19</v>
      </c>
      <c r="P32" s="1" t="s">
        <v>19</v>
      </c>
      <c r="Q32" s="1" t="s">
        <v>19</v>
      </c>
      <c r="R32" s="1" t="s">
        <v>19</v>
      </c>
      <c r="S32" s="1" t="s">
        <v>19</v>
      </c>
      <c r="T32" s="1" t="s">
        <v>19</v>
      </c>
      <c r="U32" s="1" t="s">
        <v>19</v>
      </c>
    </row>
    <row r="33" spans="2:21" x14ac:dyDescent="0.2">
      <c r="I33" s="29"/>
      <c r="K33" s="19">
        <v>0.57291666666666663</v>
      </c>
      <c r="L33" s="1" t="s">
        <v>19</v>
      </c>
      <c r="M33" s="1" t="s">
        <v>19</v>
      </c>
      <c r="N33" s="1" t="s">
        <v>19</v>
      </c>
      <c r="O33" s="1" t="s">
        <v>19</v>
      </c>
      <c r="P33" s="1" t="s">
        <v>19</v>
      </c>
      <c r="Q33" s="53" t="s">
        <v>21</v>
      </c>
      <c r="R33" s="1" t="s">
        <v>19</v>
      </c>
      <c r="S33" s="1" t="s">
        <v>19</v>
      </c>
      <c r="T33" s="1" t="s">
        <v>19</v>
      </c>
      <c r="U33" s="53" t="s">
        <v>21</v>
      </c>
    </row>
    <row r="34" spans="2:21" x14ac:dyDescent="0.2">
      <c r="K34" s="19">
        <v>0.58333333333333337</v>
      </c>
      <c r="L34" s="1" t="s">
        <v>19</v>
      </c>
      <c r="M34" s="1" t="s">
        <v>19</v>
      </c>
      <c r="N34" s="53" t="s">
        <v>21</v>
      </c>
      <c r="O34" s="1" t="s">
        <v>19</v>
      </c>
      <c r="P34" s="53" t="s">
        <v>20</v>
      </c>
      <c r="Q34" s="53"/>
      <c r="R34" s="1" t="s">
        <v>19</v>
      </c>
      <c r="S34" s="1" t="s">
        <v>19</v>
      </c>
      <c r="T34" s="1" t="s">
        <v>19</v>
      </c>
      <c r="U34" s="53"/>
    </row>
    <row r="35" spans="2:21" x14ac:dyDescent="0.2">
      <c r="B35" s="17" t="s">
        <v>37</v>
      </c>
      <c r="C35" s="17" t="s">
        <v>38</v>
      </c>
      <c r="D35" s="17" t="s">
        <v>39</v>
      </c>
      <c r="K35" s="19">
        <v>0.59375</v>
      </c>
      <c r="L35" s="1" t="s">
        <v>19</v>
      </c>
      <c r="M35" s="1" t="s">
        <v>19</v>
      </c>
      <c r="N35" s="53"/>
      <c r="O35" s="1" t="s">
        <v>19</v>
      </c>
      <c r="P35" s="53"/>
      <c r="Q35" s="1" t="s">
        <v>19</v>
      </c>
      <c r="R35" s="1" t="s">
        <v>19</v>
      </c>
      <c r="S35" s="1" t="s">
        <v>19</v>
      </c>
      <c r="T35" s="1" t="s">
        <v>19</v>
      </c>
      <c r="U35" s="1" t="s">
        <v>19</v>
      </c>
    </row>
    <row r="36" spans="2:21" x14ac:dyDescent="0.2">
      <c r="B36" s="23" t="s">
        <v>25</v>
      </c>
      <c r="C36" s="1">
        <v>1</v>
      </c>
      <c r="D36" s="30">
        <f>C36/$C$39</f>
        <v>0.1</v>
      </c>
      <c r="K36" s="19">
        <v>0.60416666666666663</v>
      </c>
      <c r="L36" s="53" t="s">
        <v>21</v>
      </c>
      <c r="M36" s="1" t="s">
        <v>19</v>
      </c>
      <c r="N36" s="1" t="s">
        <v>19</v>
      </c>
      <c r="O36" s="1" t="s">
        <v>19</v>
      </c>
      <c r="P36" s="1" t="s">
        <v>19</v>
      </c>
      <c r="Q36" s="1" t="s">
        <v>19</v>
      </c>
      <c r="R36" s="53" t="s">
        <v>21</v>
      </c>
      <c r="S36" s="1" t="s">
        <v>19</v>
      </c>
      <c r="T36" s="53" t="s">
        <v>20</v>
      </c>
      <c r="U36" s="1" t="s">
        <v>19</v>
      </c>
    </row>
    <row r="37" spans="2:21" x14ac:dyDescent="0.2">
      <c r="B37" s="23" t="s">
        <v>26</v>
      </c>
      <c r="C37" s="1">
        <v>3</v>
      </c>
      <c r="D37" s="30">
        <f t="shared" ref="D37:D39" si="0">C37/$C$39</f>
        <v>0.3</v>
      </c>
      <c r="K37" s="19">
        <v>0.61458333333333337</v>
      </c>
      <c r="L37" s="53"/>
      <c r="M37" s="1" t="s">
        <v>19</v>
      </c>
      <c r="N37" s="1" t="s">
        <v>19</v>
      </c>
      <c r="O37" s="53" t="s">
        <v>21</v>
      </c>
      <c r="P37" s="1" t="s">
        <v>19</v>
      </c>
      <c r="Q37" s="1" t="s">
        <v>19</v>
      </c>
      <c r="R37" s="53"/>
      <c r="S37" s="1" t="s">
        <v>19</v>
      </c>
      <c r="T37" s="53"/>
      <c r="U37" s="1" t="s">
        <v>19</v>
      </c>
    </row>
    <row r="38" spans="2:21" x14ac:dyDescent="0.2">
      <c r="B38" s="23" t="s">
        <v>19</v>
      </c>
      <c r="C38" s="1">
        <v>6</v>
      </c>
      <c r="D38" s="30">
        <f t="shared" si="0"/>
        <v>0.6</v>
      </c>
      <c r="K38" s="19">
        <v>0.625</v>
      </c>
      <c r="L38" s="1" t="s">
        <v>19</v>
      </c>
      <c r="M38" s="1" t="s">
        <v>19</v>
      </c>
      <c r="N38" s="1" t="s">
        <v>19</v>
      </c>
      <c r="O38" s="53"/>
      <c r="P38" s="1" t="s">
        <v>19</v>
      </c>
      <c r="Q38" s="1" t="s">
        <v>19</v>
      </c>
      <c r="R38" s="1" t="s">
        <v>19</v>
      </c>
      <c r="S38" s="53" t="s">
        <v>20</v>
      </c>
      <c r="T38" s="53" t="s">
        <v>20</v>
      </c>
      <c r="U38" s="1" t="s">
        <v>19</v>
      </c>
    </row>
    <row r="39" spans="2:21" x14ac:dyDescent="0.2">
      <c r="B39" s="23" t="s">
        <v>40</v>
      </c>
      <c r="C39" s="1">
        <f>SUM(C36:C38)</f>
        <v>10</v>
      </c>
      <c r="D39" s="30">
        <f t="shared" si="0"/>
        <v>1</v>
      </c>
      <c r="K39" s="19">
        <v>0.63541666666666663</v>
      </c>
      <c r="L39" s="1" t="s">
        <v>19</v>
      </c>
      <c r="M39" s="1" t="s">
        <v>19</v>
      </c>
      <c r="N39" s="1" t="s">
        <v>19</v>
      </c>
      <c r="O39" s="1" t="s">
        <v>19</v>
      </c>
      <c r="P39" s="1" t="s">
        <v>19</v>
      </c>
      <c r="Q39" s="53" t="s">
        <v>20</v>
      </c>
      <c r="R39" s="1" t="s">
        <v>19</v>
      </c>
      <c r="S39" s="53"/>
      <c r="T39" s="53"/>
      <c r="U39" s="1" t="s">
        <v>19</v>
      </c>
    </row>
    <row r="40" spans="2:21" x14ac:dyDescent="0.2">
      <c r="K40" s="19">
        <v>0.64583333333333337</v>
      </c>
      <c r="L40" s="1" t="s">
        <v>19</v>
      </c>
      <c r="M40" s="53" t="s">
        <v>21</v>
      </c>
      <c r="N40" s="1" t="s">
        <v>19</v>
      </c>
      <c r="O40" s="1" t="s">
        <v>19</v>
      </c>
      <c r="P40" s="1" t="s">
        <v>19</v>
      </c>
      <c r="Q40" s="53"/>
      <c r="R40" s="1" t="s">
        <v>19</v>
      </c>
      <c r="S40" s="53" t="s">
        <v>20</v>
      </c>
      <c r="T40" s="1" t="s">
        <v>19</v>
      </c>
      <c r="U40" s="1" t="s">
        <v>19</v>
      </c>
    </row>
    <row r="41" spans="2:21" x14ac:dyDescent="0.2">
      <c r="K41" s="19">
        <v>0.65625</v>
      </c>
      <c r="L41" s="1" t="s">
        <v>19</v>
      </c>
      <c r="M41" s="53"/>
      <c r="N41" s="1" t="s">
        <v>19</v>
      </c>
      <c r="O41" s="1" t="s">
        <v>19</v>
      </c>
      <c r="P41" s="53" t="s">
        <v>21</v>
      </c>
      <c r="Q41" s="1" t="s">
        <v>19</v>
      </c>
      <c r="R41" s="1" t="s">
        <v>19</v>
      </c>
      <c r="S41" s="53"/>
      <c r="T41" s="1" t="s">
        <v>19</v>
      </c>
      <c r="U41" s="1" t="s">
        <v>19</v>
      </c>
    </row>
    <row r="42" spans="2:21" x14ac:dyDescent="0.2">
      <c r="K42" s="19">
        <v>0.66666666666666663</v>
      </c>
      <c r="L42" s="1" t="s">
        <v>19</v>
      </c>
      <c r="M42" s="1" t="s">
        <v>19</v>
      </c>
      <c r="N42" s="1" t="s">
        <v>19</v>
      </c>
      <c r="O42" s="1" t="s">
        <v>19</v>
      </c>
      <c r="P42" s="53"/>
      <c r="Q42" s="1" t="s">
        <v>19</v>
      </c>
      <c r="R42" s="1" t="s">
        <v>19</v>
      </c>
      <c r="S42" s="1" t="s">
        <v>19</v>
      </c>
      <c r="T42" s="1" t="s">
        <v>19</v>
      </c>
      <c r="U42" s="1" t="s">
        <v>19</v>
      </c>
    </row>
  </sheetData>
  <mergeCells count="60">
    <mergeCell ref="B21:H21"/>
    <mergeCell ref="B14:E14"/>
    <mergeCell ref="P6:P7"/>
    <mergeCell ref="Q6:Q7"/>
    <mergeCell ref="R6:R7"/>
    <mergeCell ref="S6:S7"/>
    <mergeCell ref="T6:T7"/>
    <mergeCell ref="L36:L37"/>
    <mergeCell ref="M15:M16"/>
    <mergeCell ref="M40:M41"/>
    <mergeCell ref="M24:M25"/>
    <mergeCell ref="P23:P24"/>
    <mergeCell ref="P14:P15"/>
    <mergeCell ref="P34:P35"/>
    <mergeCell ref="L19:L20"/>
    <mergeCell ref="L30:L31"/>
    <mergeCell ref="M30:M31"/>
    <mergeCell ref="N30:N31"/>
    <mergeCell ref="O30:O31"/>
    <mergeCell ref="P30:P31"/>
    <mergeCell ref="L26:U29"/>
    <mergeCell ref="R36:R37"/>
    <mergeCell ref="R12:R13"/>
    <mergeCell ref="N12:N13"/>
    <mergeCell ref="N21:N22"/>
    <mergeCell ref="N34:N35"/>
    <mergeCell ref="O18:O19"/>
    <mergeCell ref="O11:O12"/>
    <mergeCell ref="O37:O38"/>
    <mergeCell ref="Q30:Q31"/>
    <mergeCell ref="R30:R31"/>
    <mergeCell ref="P41:P42"/>
    <mergeCell ref="Q19:Q20"/>
    <mergeCell ref="Q10:Q11"/>
    <mergeCell ref="Q33:Q34"/>
    <mergeCell ref="Q39:Q40"/>
    <mergeCell ref="S38:S39"/>
    <mergeCell ref="S40:S41"/>
    <mergeCell ref="T24:T25"/>
    <mergeCell ref="T16:T17"/>
    <mergeCell ref="T36:T37"/>
    <mergeCell ref="T38:T39"/>
    <mergeCell ref="S30:S31"/>
    <mergeCell ref="T30:T31"/>
    <mergeCell ref="U11:U12"/>
    <mergeCell ref="U22:U23"/>
    <mergeCell ref="U33:U34"/>
    <mergeCell ref="K3:U4"/>
    <mergeCell ref="B3:C3"/>
    <mergeCell ref="B7:C7"/>
    <mergeCell ref="S10:S11"/>
    <mergeCell ref="S12:S13"/>
    <mergeCell ref="R17:R18"/>
    <mergeCell ref="U30:U31"/>
    <mergeCell ref="U6:U7"/>
    <mergeCell ref="L12:L13"/>
    <mergeCell ref="L6:L7"/>
    <mergeCell ref="M6:M7"/>
    <mergeCell ref="N6:N7"/>
    <mergeCell ref="O6:O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25"/>
  <sheetViews>
    <sheetView zoomScale="150" zoomScaleNormal="150" zoomScalePageLayoutView="150" workbookViewId="0">
      <selection activeCell="R10" sqref="R10"/>
    </sheetView>
  </sheetViews>
  <sheetFormatPr baseColWidth="10" defaultRowHeight="16" x14ac:dyDescent="0.2"/>
  <cols>
    <col min="1" max="1" width="3.6640625" customWidth="1"/>
    <col min="2" max="2" width="11.83203125" bestFit="1" customWidth="1"/>
    <col min="3" max="3" width="13.5" customWidth="1"/>
    <col min="4" max="4" width="11.6640625" customWidth="1"/>
    <col min="9" max="9" width="9.6640625" bestFit="1" customWidth="1"/>
    <col min="10" max="10" width="7.6640625" bestFit="1" customWidth="1"/>
    <col min="11" max="11" width="9.6640625" bestFit="1" customWidth="1"/>
    <col min="12" max="12" width="9.5" bestFit="1" customWidth="1"/>
    <col min="13" max="13" width="9.6640625" bestFit="1" customWidth="1"/>
    <col min="14" max="14" width="9.5" bestFit="1" customWidth="1"/>
    <col min="19" max="19" width="13" customWidth="1"/>
  </cols>
  <sheetData>
    <row r="3" spans="1:20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2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20" x14ac:dyDescent="0.2">
      <c r="A5" s="31"/>
      <c r="B5" s="64" t="s">
        <v>50</v>
      </c>
      <c r="C5" s="64"/>
      <c r="D5" s="64"/>
      <c r="E5" s="64"/>
      <c r="F5" s="64" t="s">
        <v>51</v>
      </c>
      <c r="G5" s="64"/>
      <c r="H5" s="64"/>
      <c r="I5" s="61" t="s">
        <v>52</v>
      </c>
      <c r="J5" s="62"/>
      <c r="K5" s="61" t="s">
        <v>53</v>
      </c>
      <c r="L5" s="62"/>
      <c r="M5" s="61" t="s">
        <v>54</v>
      </c>
      <c r="N5" s="62"/>
      <c r="O5" s="31"/>
    </row>
    <row r="6" spans="1:20" ht="68" x14ac:dyDescent="0.2">
      <c r="A6" s="31"/>
      <c r="B6" s="20" t="s">
        <v>55</v>
      </c>
      <c r="C6" s="20" t="s">
        <v>83</v>
      </c>
      <c r="D6" s="20" t="s">
        <v>56</v>
      </c>
      <c r="E6" s="20" t="s">
        <v>57</v>
      </c>
      <c r="F6" s="20" t="s">
        <v>58</v>
      </c>
      <c r="G6" s="20" t="s">
        <v>59</v>
      </c>
      <c r="H6" s="20" t="s">
        <v>60</v>
      </c>
      <c r="I6" s="46" t="s">
        <v>61</v>
      </c>
      <c r="J6" s="46" t="s">
        <v>62</v>
      </c>
      <c r="K6" s="46" t="s">
        <v>61</v>
      </c>
      <c r="L6" s="46" t="s">
        <v>62</v>
      </c>
      <c r="M6" s="46" t="s">
        <v>61</v>
      </c>
      <c r="N6" s="46" t="s">
        <v>62</v>
      </c>
      <c r="O6" s="45" t="s">
        <v>63</v>
      </c>
      <c r="P6" s="45" t="s">
        <v>64</v>
      </c>
      <c r="R6" s="44" t="s">
        <v>88</v>
      </c>
      <c r="S6" s="47" t="s">
        <v>90</v>
      </c>
      <c r="T6" s="48"/>
    </row>
    <row r="7" spans="1:20" ht="17" x14ac:dyDescent="0.2">
      <c r="A7" s="31"/>
      <c r="B7" s="20" t="s">
        <v>65</v>
      </c>
      <c r="C7" s="20">
        <v>0.05</v>
      </c>
      <c r="D7" s="20">
        <v>1</v>
      </c>
      <c r="E7" s="20">
        <v>60</v>
      </c>
      <c r="F7" s="40">
        <v>15000</v>
      </c>
      <c r="G7" s="40">
        <v>18000</v>
      </c>
      <c r="H7" s="40">
        <v>25000</v>
      </c>
      <c r="I7" s="32">
        <f>F7*C7</f>
        <v>750</v>
      </c>
      <c r="J7" s="32">
        <f>F7*D7/E7</f>
        <v>250</v>
      </c>
      <c r="K7" s="32">
        <f>C7*G7</f>
        <v>900</v>
      </c>
      <c r="L7" s="33">
        <f>D7*G7/E7</f>
        <v>300</v>
      </c>
      <c r="M7" s="32">
        <f>H7*C7</f>
        <v>1250</v>
      </c>
      <c r="N7" s="33">
        <f>H7*D7/E7</f>
        <v>416.66666666666669</v>
      </c>
      <c r="O7" s="31">
        <v>20</v>
      </c>
      <c r="P7">
        <f>O7/C7</f>
        <v>400</v>
      </c>
      <c r="Q7" s="43" t="s">
        <v>66</v>
      </c>
      <c r="R7" s="50">
        <f>+R10*2</f>
        <v>49141.919606234616</v>
      </c>
      <c r="S7" s="51">
        <f>+D7/E7</f>
        <v>1.6666666666666666E-2</v>
      </c>
      <c r="T7" s="49"/>
    </row>
    <row r="8" spans="1:20" ht="17" x14ac:dyDescent="0.2">
      <c r="A8" s="31"/>
      <c r="B8" s="20" t="s">
        <v>67</v>
      </c>
      <c r="C8" s="20">
        <v>0.2</v>
      </c>
      <c r="D8" s="20">
        <v>4.5</v>
      </c>
      <c r="E8" s="20">
        <v>80</v>
      </c>
      <c r="F8" s="40">
        <v>10000</v>
      </c>
      <c r="G8" s="40">
        <v>13000</v>
      </c>
      <c r="H8" s="40">
        <v>17000</v>
      </c>
      <c r="I8" s="32">
        <f>F8*C8</f>
        <v>2000</v>
      </c>
      <c r="J8" s="32">
        <f>F8*D8/E8</f>
        <v>562.5</v>
      </c>
      <c r="K8" s="32">
        <f>C8*G8</f>
        <v>2600</v>
      </c>
      <c r="L8" s="33">
        <f>D8*G8/E8</f>
        <v>731.25</v>
      </c>
      <c r="M8" s="32">
        <f>H8*C8</f>
        <v>3400</v>
      </c>
      <c r="N8" s="33">
        <f>H8*D8/E8</f>
        <v>956.25</v>
      </c>
      <c r="O8" s="31">
        <v>35</v>
      </c>
      <c r="P8">
        <f>O8/C8</f>
        <v>175</v>
      </c>
      <c r="Q8" s="43" t="s">
        <v>68</v>
      </c>
      <c r="R8" s="50">
        <f>+R10</f>
        <v>24570.959803117308</v>
      </c>
      <c r="S8" s="51">
        <f>+D8/E8</f>
        <v>5.6250000000000001E-2</v>
      </c>
      <c r="T8" s="49"/>
    </row>
    <row r="9" spans="1:20" ht="17" x14ac:dyDescent="0.2">
      <c r="A9" s="31"/>
      <c r="B9" s="20" t="s">
        <v>69</v>
      </c>
      <c r="C9" s="20">
        <v>0.05</v>
      </c>
      <c r="D9" s="20">
        <v>8.1999999999999993</v>
      </c>
      <c r="E9" s="20">
        <v>120</v>
      </c>
      <c r="F9" s="40">
        <v>17000</v>
      </c>
      <c r="G9" s="40">
        <v>25000</v>
      </c>
      <c r="H9" s="40">
        <v>40000</v>
      </c>
      <c r="I9" s="32">
        <f>F9*C9</f>
        <v>850</v>
      </c>
      <c r="J9" s="32">
        <f>F9*D9/E9</f>
        <v>1161.6666666666667</v>
      </c>
      <c r="K9" s="32">
        <f>C9*G9</f>
        <v>1250</v>
      </c>
      <c r="L9" s="33">
        <f>D9*G9/E9</f>
        <v>1708.333333333333</v>
      </c>
      <c r="M9" s="32">
        <f>H9*C9</f>
        <v>2000</v>
      </c>
      <c r="N9" s="33">
        <f>H9*D9/E9</f>
        <v>2733.3333333333335</v>
      </c>
      <c r="O9" s="31">
        <v>15</v>
      </c>
      <c r="P9">
        <f>O9/C9</f>
        <v>300</v>
      </c>
      <c r="Q9" s="43" t="s">
        <v>68</v>
      </c>
      <c r="R9" s="50">
        <f>R10</f>
        <v>24570.959803117308</v>
      </c>
      <c r="S9" s="51">
        <f>+D9/E9</f>
        <v>6.8333333333333329E-2</v>
      </c>
      <c r="T9" s="49"/>
    </row>
    <row r="10" spans="1:20" x14ac:dyDescent="0.2">
      <c r="A10" s="31"/>
      <c r="B10" s="31"/>
      <c r="C10" s="31"/>
      <c r="E10" s="31">
        <f>D7*60/E7</f>
        <v>1</v>
      </c>
      <c r="F10" s="31"/>
      <c r="G10" s="31"/>
      <c r="H10" s="31"/>
      <c r="I10" s="32">
        <f>SUM(I7:I9)</f>
        <v>3600</v>
      </c>
      <c r="J10" s="32">
        <f t="shared" ref="J10:N10" si="0">SUM(J7:J9)</f>
        <v>1974.1666666666667</v>
      </c>
      <c r="K10" s="32">
        <f t="shared" si="0"/>
        <v>4750</v>
      </c>
      <c r="L10" s="32">
        <f t="shared" si="0"/>
        <v>2739.583333333333</v>
      </c>
      <c r="M10" s="32">
        <f t="shared" si="0"/>
        <v>6650</v>
      </c>
      <c r="N10" s="32">
        <f t="shared" si="0"/>
        <v>4106.25</v>
      </c>
      <c r="O10" s="31"/>
      <c r="Q10" s="52">
        <f>+((S7+C7)*2)+(S8+C8)+(S9+C9)</f>
        <v>0.50791666666666668</v>
      </c>
      <c r="R10" s="50">
        <f>F20*3/Q10</f>
        <v>24570.959803117308</v>
      </c>
    </row>
    <row r="11" spans="1:20" x14ac:dyDescent="0.2">
      <c r="A11" s="31"/>
      <c r="B11" s="31"/>
      <c r="C11" s="31"/>
      <c r="E11" s="31">
        <f>D8*60/E8</f>
        <v>3.375</v>
      </c>
      <c r="F11" s="34"/>
      <c r="G11" s="31"/>
      <c r="H11" s="31"/>
      <c r="I11" s="35" t="s">
        <v>70</v>
      </c>
      <c r="J11" s="36">
        <f>I10+J10</f>
        <v>5574.166666666667</v>
      </c>
      <c r="K11" s="37"/>
      <c r="L11" s="36">
        <f>K10+L10</f>
        <v>7489.583333333333</v>
      </c>
      <c r="M11" s="37"/>
      <c r="N11" s="36">
        <f>M10+N10</f>
        <v>10756.25</v>
      </c>
      <c r="O11" s="31"/>
    </row>
    <row r="12" spans="1:20" x14ac:dyDescent="0.2">
      <c r="A12" s="31"/>
      <c r="B12" s="31"/>
      <c r="C12" s="31"/>
      <c r="E12" s="31">
        <f>D9*60/E9</f>
        <v>4.0999999999999996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20" x14ac:dyDescent="0.2">
      <c r="A13" s="31"/>
      <c r="B13" s="31"/>
      <c r="C13" s="31"/>
      <c r="E13" s="31"/>
      <c r="F13" s="63" t="s">
        <v>71</v>
      </c>
      <c r="G13" s="63"/>
      <c r="I13" t="s">
        <v>72</v>
      </c>
      <c r="J13" s="38">
        <f>J11/F19</f>
        <v>1.674929887820513</v>
      </c>
      <c r="K13" s="31"/>
      <c r="L13" s="38">
        <f>L11/F19</f>
        <v>2.2504757612179485</v>
      </c>
      <c r="M13" s="31"/>
      <c r="N13" s="38">
        <f>N11/F19</f>
        <v>3.2320462740384617</v>
      </c>
      <c r="O13" s="31"/>
    </row>
    <row r="14" spans="1:20" x14ac:dyDescent="0.2">
      <c r="A14" s="31"/>
      <c r="B14" s="31"/>
      <c r="C14" s="31"/>
      <c r="D14" s="31"/>
      <c r="E14" s="31"/>
      <c r="F14" s="31">
        <v>2</v>
      </c>
      <c r="G14" s="31" t="s">
        <v>73</v>
      </c>
      <c r="I14" t="s">
        <v>74</v>
      </c>
      <c r="J14" s="31">
        <v>2</v>
      </c>
      <c r="K14" s="31" t="s">
        <v>75</v>
      </c>
      <c r="L14" s="31">
        <v>3</v>
      </c>
      <c r="M14" s="31" t="s">
        <v>75</v>
      </c>
      <c r="N14" s="31">
        <v>4</v>
      </c>
      <c r="O14" s="31" t="s">
        <v>75</v>
      </c>
    </row>
    <row r="15" spans="1:20" x14ac:dyDescent="0.2">
      <c r="A15" s="31"/>
      <c r="B15" s="31"/>
      <c r="C15" s="31"/>
      <c r="D15" s="31"/>
      <c r="E15" s="31"/>
      <c r="F15" s="31">
        <v>8</v>
      </c>
      <c r="G15" s="31" t="s">
        <v>76</v>
      </c>
      <c r="I15" t="s">
        <v>77</v>
      </c>
      <c r="J15" s="31"/>
      <c r="K15" s="31"/>
      <c r="L15" s="31"/>
      <c r="M15" s="31"/>
      <c r="N15" s="31"/>
      <c r="O15" s="31"/>
    </row>
    <row r="16" spans="1:20" x14ac:dyDescent="0.2">
      <c r="A16" s="31"/>
      <c r="B16" s="31"/>
      <c r="C16" s="31"/>
      <c r="D16" s="31"/>
      <c r="E16" s="31"/>
      <c r="F16" s="31">
        <v>5</v>
      </c>
      <c r="G16" s="31" t="s">
        <v>78</v>
      </c>
      <c r="I16" t="s">
        <v>79</v>
      </c>
      <c r="J16" s="31"/>
      <c r="K16" s="31"/>
      <c r="L16" s="31"/>
      <c r="M16" s="31"/>
      <c r="N16" s="31"/>
      <c r="O16" s="31"/>
    </row>
    <row r="17" spans="1:15" x14ac:dyDescent="0.2">
      <c r="A17" s="31"/>
      <c r="B17" s="31"/>
      <c r="C17" s="31"/>
      <c r="D17" s="31"/>
      <c r="E17" s="31"/>
      <c r="F17" s="31">
        <v>52</v>
      </c>
      <c r="G17" s="31" t="s">
        <v>80</v>
      </c>
      <c r="I17" t="s">
        <v>84</v>
      </c>
      <c r="J17" s="31"/>
      <c r="K17" s="31"/>
      <c r="L17" s="31"/>
      <c r="M17" s="31"/>
      <c r="N17" s="31"/>
      <c r="O17" s="31"/>
    </row>
    <row r="18" spans="1:15" x14ac:dyDescent="0.2">
      <c r="A18" s="31"/>
      <c r="B18" s="31"/>
      <c r="C18" s="31"/>
      <c r="D18" s="31"/>
      <c r="E18" s="31"/>
      <c r="F18" s="39">
        <v>0.2</v>
      </c>
      <c r="G18" s="31" t="s">
        <v>81</v>
      </c>
      <c r="J18" s="31"/>
      <c r="K18" s="31"/>
      <c r="L18" s="31"/>
      <c r="M18" s="31"/>
      <c r="N18" s="31"/>
      <c r="O18" s="31"/>
    </row>
    <row r="19" spans="1:15" x14ac:dyDescent="0.2">
      <c r="A19" s="31"/>
      <c r="B19" s="31"/>
      <c r="C19" s="31"/>
      <c r="D19" s="31"/>
      <c r="F19" s="31">
        <f>F14*F15*F16*F17*(1-F18)</f>
        <v>3328</v>
      </c>
      <c r="G19" s="31" t="s">
        <v>82</v>
      </c>
      <c r="J19" s="31"/>
      <c r="K19" s="31"/>
      <c r="L19" s="31"/>
      <c r="M19" s="31"/>
      <c r="N19" s="31"/>
      <c r="O19" s="31"/>
    </row>
    <row r="20" spans="1:15" x14ac:dyDescent="0.2">
      <c r="A20" s="31"/>
      <c r="B20" s="31"/>
      <c r="C20" s="31"/>
      <c r="D20" s="31"/>
      <c r="E20" s="31"/>
      <c r="F20" s="31">
        <f>+F14*F15*F16*F17</f>
        <v>4160</v>
      </c>
      <c r="G20" s="31" t="s">
        <v>89</v>
      </c>
      <c r="H20" s="31"/>
      <c r="I20" s="31"/>
      <c r="J20" s="31"/>
      <c r="K20" s="31"/>
      <c r="L20" s="31"/>
      <c r="M20" s="31"/>
      <c r="N20" s="31"/>
      <c r="O20" s="31"/>
    </row>
    <row r="21" spans="1:15" x14ac:dyDescent="0.2">
      <c r="A21" s="31"/>
      <c r="B21" s="31"/>
      <c r="C21" s="31"/>
      <c r="D21" s="31"/>
      <c r="E21" s="31" t="s">
        <v>85</v>
      </c>
      <c r="F21" s="37">
        <f>F19*3</f>
        <v>9984</v>
      </c>
      <c r="G21" s="31"/>
      <c r="H21" s="31"/>
      <c r="I21" s="31"/>
      <c r="J21" s="31"/>
      <c r="K21" s="31"/>
      <c r="L21" s="31"/>
      <c r="M21" s="31"/>
      <c r="N21" s="31"/>
    </row>
    <row r="22" spans="1:15" x14ac:dyDescent="0.2">
      <c r="A22" s="31"/>
      <c r="B22" s="31"/>
      <c r="C22" s="31"/>
      <c r="D22" s="31"/>
      <c r="E22" s="31" t="s">
        <v>86</v>
      </c>
      <c r="F22" s="37">
        <f>F21*1.2</f>
        <v>11980.8</v>
      </c>
      <c r="G22" s="31"/>
      <c r="H22" s="31"/>
      <c r="I22" s="31"/>
      <c r="J22" s="31"/>
      <c r="K22" s="31"/>
      <c r="L22" s="31"/>
      <c r="M22" s="31"/>
      <c r="N22" s="31"/>
    </row>
    <row r="23" spans="1:1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</sheetData>
  <mergeCells count="6">
    <mergeCell ref="M5:N5"/>
    <mergeCell ref="F13:G13"/>
    <mergeCell ref="B5:E5"/>
    <mergeCell ref="F5:H5"/>
    <mergeCell ref="I5:J5"/>
    <mergeCell ref="K5:L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9"/>
  <sheetViews>
    <sheetView zoomScale="125" zoomScaleNormal="125" zoomScalePageLayoutView="125" workbookViewId="0">
      <selection activeCell="B10" sqref="B10"/>
    </sheetView>
  </sheetViews>
  <sheetFormatPr baseColWidth="10" defaultRowHeight="16" x14ac:dyDescent="0.2"/>
  <sheetData>
    <row r="2" spans="1:15" x14ac:dyDescent="0.2">
      <c r="A2" t="s">
        <v>48</v>
      </c>
    </row>
    <row r="3" spans="1:15" x14ac:dyDescent="0.2">
      <c r="A3" t="s">
        <v>45</v>
      </c>
    </row>
    <row r="4" spans="1:15" x14ac:dyDescent="0.2">
      <c r="A4" t="s">
        <v>49</v>
      </c>
    </row>
    <row r="5" spans="1:15" x14ac:dyDescent="0.2">
      <c r="A5" s="41" t="s">
        <v>47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x14ac:dyDescent="0.2">
      <c r="A6" s="41" t="s">
        <v>46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9" spans="1:15" x14ac:dyDescent="0.2">
      <c r="B9" s="42" t="s">
        <v>87</v>
      </c>
      <c r="C9" s="42"/>
      <c r="D9" s="42"/>
      <c r="E9" s="42"/>
      <c r="F9" s="42"/>
      <c r="G9" s="42"/>
      <c r="H9" s="4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Primera pregunta</vt:lpstr>
      <vt:lpstr>Segunda pregunta</vt:lpstr>
      <vt:lpstr>Tercera pregunta</vt:lpstr>
    </vt:vector>
  </TitlesOfParts>
  <Company>Leon y Parra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Edgar Hernandez</cp:lastModifiedBy>
  <dcterms:created xsi:type="dcterms:W3CDTF">2014-09-25T18:45:41Z</dcterms:created>
  <dcterms:modified xsi:type="dcterms:W3CDTF">2021-10-30T00:52:18Z</dcterms:modified>
</cp:coreProperties>
</file>