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Enrique Leó/UCR/Docencia/Exámenes/Solución de Exámenes/Gerencia de Operaciones/Hasta 2019/"/>
    </mc:Choice>
  </mc:AlternateContent>
  <xr:revisionPtr revIDLastSave="0" documentId="13_ncr:1_{0D812B6D-519F-A549-B6F8-3FDE25F053DB}" xr6:coauthVersionLast="47" xr6:coauthVersionMax="47" xr10:uidLastSave="{00000000-0000-0000-0000-000000000000}"/>
  <bookViews>
    <workbookView xWindow="560" yWindow="560" windowWidth="25040" windowHeight="15500" tabRatio="500" xr2:uid="{00000000-000D-0000-FFFF-FFFF00000000}"/>
  </bookViews>
  <sheets>
    <sheet name="Primera pregunta" sheetId="10" r:id="rId1"/>
    <sheet name="Segunda pregunta" sheetId="8" r:id="rId2"/>
    <sheet name="Tercera pregunta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0" l="1"/>
  <c r="C7" i="10"/>
  <c r="C8" i="10"/>
  <c r="C9" i="10" s="1"/>
  <c r="C10" i="10"/>
  <c r="C11" i="10"/>
  <c r="L23" i="9"/>
  <c r="M4" i="9"/>
  <c r="M5" i="9"/>
  <c r="M3" i="9"/>
  <c r="E4" i="9"/>
  <c r="L6" i="9" s="1"/>
  <c r="D26" i="9"/>
  <c r="E26" i="9"/>
  <c r="F26" i="9"/>
  <c r="G26" i="9"/>
  <c r="C26" i="9"/>
  <c r="D4" i="9"/>
  <c r="D21" i="9" s="1"/>
  <c r="D27" i="9" s="1"/>
  <c r="D28" i="9" s="1"/>
  <c r="D29" i="9" s="1"/>
  <c r="D30" i="9" s="1"/>
  <c r="C21" i="9"/>
  <c r="C23" i="9" s="1"/>
  <c r="D23" i="9" s="1"/>
  <c r="C27" i="9" s="1"/>
  <c r="C22" i="9"/>
  <c r="G26" i="8"/>
  <c r="G25" i="8"/>
  <c r="G29" i="8"/>
  <c r="G31" i="8"/>
  <c r="H24" i="8"/>
  <c r="F22" i="8"/>
  <c r="F21" i="8"/>
  <c r="F20" i="8"/>
  <c r="F19" i="8"/>
  <c r="F18" i="8"/>
  <c r="F17" i="8"/>
  <c r="F16" i="8"/>
  <c r="C28" i="9" l="1"/>
  <c r="C29" i="9" s="1"/>
  <c r="C30" i="9" s="1"/>
  <c r="L9" i="9"/>
  <c r="L10" i="9"/>
  <c r="L8" i="9"/>
  <c r="D18" i="9"/>
  <c r="D22" i="9"/>
  <c r="E27" i="9" s="1"/>
  <c r="E28" i="9" s="1"/>
  <c r="E29" i="9" s="1"/>
  <c r="E30" i="9" s="1"/>
  <c r="G27" i="9" l="1"/>
  <c r="G28" i="9" s="1"/>
  <c r="G29" i="9" s="1"/>
  <c r="G30" i="9" s="1"/>
  <c r="F27" i="9"/>
  <c r="F28" i="9" s="1"/>
  <c r="F29" i="9" s="1"/>
  <c r="F30" i="9" s="1"/>
  <c r="H30" i="9" s="1"/>
  <c r="L14" i="9"/>
  <c r="L13" i="9"/>
  <c r="L12" i="9"/>
</calcChain>
</file>

<file path=xl/sharedStrings.xml><?xml version="1.0" encoding="utf-8"?>
<sst xmlns="http://schemas.openxmlformats.org/spreadsheetml/2006/main" count="138" uniqueCount="88">
  <si>
    <t>Número asignado</t>
  </si>
  <si>
    <t>7:00 - 7:59 am</t>
  </si>
  <si>
    <t>8:00 - 8:59 am</t>
  </si>
  <si>
    <t>9:00 - 9:59 am</t>
  </si>
  <si>
    <t>11:00 - 11:59 am</t>
  </si>
  <si>
    <t>1:00 - 1:59 pm</t>
  </si>
  <si>
    <t>2:00 - 2:59 pm</t>
  </si>
  <si>
    <t>10:00 - 10:59 am</t>
  </si>
  <si>
    <t>12:00 - 12:59 am</t>
  </si>
  <si>
    <t>100 - 159</t>
  </si>
  <si>
    <t>200 - 259</t>
  </si>
  <si>
    <t>300 - 359</t>
  </si>
  <si>
    <t>400 - 459</t>
  </si>
  <si>
    <t>500 - 559</t>
  </si>
  <si>
    <t>600 - 659</t>
  </si>
  <si>
    <t>700 - 759</t>
  </si>
  <si>
    <t>800 - 859</t>
  </si>
  <si>
    <t>Tabla de Números Aleatorios</t>
  </si>
  <si>
    <t>Tiempo</t>
  </si>
  <si>
    <t>Número aleatorios</t>
  </si>
  <si>
    <t>Tiempo correspondiente de la lista</t>
  </si>
  <si>
    <t>No hay</t>
  </si>
  <si>
    <t xml:space="preserve">Observación </t>
  </si>
  <si>
    <t>Tiempo del Horario</t>
  </si>
  <si>
    <t>otros</t>
  </si>
  <si>
    <t>p</t>
  </si>
  <si>
    <t>q</t>
  </si>
  <si>
    <t>analizando créditos</t>
  </si>
  <si>
    <t>Analizando créditos</t>
  </si>
  <si>
    <t>Otros</t>
  </si>
  <si>
    <t>Evaluación del desempeño</t>
  </si>
  <si>
    <t>Número de casos resueltos</t>
  </si>
  <si>
    <t>Tiempo total del estudio en min.</t>
  </si>
  <si>
    <t>Tiempo normal</t>
  </si>
  <si>
    <t>Factor de concesión</t>
  </si>
  <si>
    <t>Tiempo estándar en min.</t>
  </si>
  <si>
    <t>Componentes</t>
  </si>
  <si>
    <t>Productos</t>
  </si>
  <si>
    <t>X</t>
  </si>
  <si>
    <t>Z</t>
  </si>
  <si>
    <t>P</t>
  </si>
  <si>
    <t>Q</t>
  </si>
  <si>
    <t>S</t>
  </si>
  <si>
    <t>MA1</t>
  </si>
  <si>
    <t>MA2</t>
  </si>
  <si>
    <t>MB1</t>
  </si>
  <si>
    <t>MB2</t>
  </si>
  <si>
    <t>MC1</t>
  </si>
  <si>
    <t>Min/und</t>
  </si>
  <si>
    <t xml:space="preserve">Precio </t>
  </si>
  <si>
    <t>Demanda</t>
  </si>
  <si>
    <t>Productos y Componentes</t>
  </si>
  <si>
    <t>Tiempo Disponible</t>
  </si>
  <si>
    <t>Takt Time</t>
  </si>
  <si>
    <t>Takt Time global</t>
  </si>
  <si>
    <t>Maq necesarias</t>
  </si>
  <si>
    <t>Maq a comprar</t>
  </si>
  <si>
    <t>Inversión</t>
  </si>
  <si>
    <t>Alisto</t>
  </si>
  <si>
    <t>Tiempo disponible</t>
  </si>
  <si>
    <t>Mensual</t>
  </si>
  <si>
    <t>Diario</t>
  </si>
  <si>
    <t>Con buffer</t>
  </si>
  <si>
    <t>Días laborales</t>
  </si>
  <si>
    <t>Demanda diaria</t>
  </si>
  <si>
    <t>Tiempo disponible diario</t>
  </si>
  <si>
    <t>El ciclo de fabricación:</t>
  </si>
  <si>
    <t>Programa de producción:</t>
  </si>
  <si>
    <t>La secuencia sería: PPQSS</t>
  </si>
  <si>
    <t>A)</t>
  </si>
  <si>
    <t>B)</t>
  </si>
  <si>
    <t>C)</t>
  </si>
  <si>
    <t>Pedido</t>
  </si>
  <si>
    <t>Unidades</t>
  </si>
  <si>
    <t>Tiempo total de entrega</t>
  </si>
  <si>
    <t>Throughput necesario</t>
  </si>
  <si>
    <t>X y Z</t>
  </si>
  <si>
    <t>No, más bien se reduce a la mitad la cantidad de estaciones.</t>
  </si>
  <si>
    <t>estaciones mínimo</t>
  </si>
  <si>
    <t>min/ud</t>
  </si>
  <si>
    <t>d.</t>
  </si>
  <si>
    <t>min de retraso</t>
  </si>
  <si>
    <t>eficiencia</t>
  </si>
  <si>
    <t>c.</t>
  </si>
  <si>
    <t>b.</t>
  </si>
  <si>
    <t>a.</t>
  </si>
  <si>
    <t>horas</t>
  </si>
  <si>
    <t>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</si>
</sst>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[$-F400]h:mm:ss\ AM/PM"/>
    <numFmt numFmtId="166" formatCode="0.0%"/>
    <numFmt numFmtId="167" formatCode="0.000"/>
    <numFmt numFmtId="168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Zapf Dingbats"/>
      <family val="2"/>
    </font>
    <font>
      <sz val="12"/>
      <color rgb="FF00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46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165" fontId="4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8" fontId="0" fillId="0" borderId="1" xfId="0" applyNumberFormat="1" applyBorder="1"/>
    <xf numFmtId="0" fontId="7" fillId="0" borderId="1" xfId="0" applyFon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0" fontId="0" fillId="3" borderId="0" xfId="0" applyFill="1"/>
    <xf numFmtId="0" fontId="0" fillId="0" borderId="1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3" borderId="3" xfId="0" applyFill="1" applyBorder="1"/>
    <xf numFmtId="0" fontId="0" fillId="3" borderId="12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9" fillId="0" borderId="0" xfId="0" applyFont="1"/>
    <xf numFmtId="0" fontId="10" fillId="0" borderId="0" xfId="0" applyFont="1"/>
    <xf numFmtId="1" fontId="0" fillId="0" borderId="1" xfId="0" applyNumberFormat="1" applyBorder="1"/>
    <xf numFmtId="10" fontId="0" fillId="0" borderId="0" xfId="241" applyNumberFormat="1" applyFont="1"/>
    <xf numFmtId="168" fontId="0" fillId="0" borderId="1" xfId="0" applyNumberFormat="1" applyBorder="1" applyAlignment="1">
      <alignment horizontal="center"/>
    </xf>
    <xf numFmtId="10" fontId="0" fillId="0" borderId="0" xfId="0" applyNumberFormat="1"/>
    <xf numFmtId="1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46">
    <cellStyle name="Comma 2" xfId="104" xr:uid="{00000000-0005-0000-0000-000000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3" builtinId="9" hidden="1"/>
    <cellStyle name="Followed Hyperlink" xfId="24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2" builtinId="8" hidden="1"/>
    <cellStyle name="Hyperlink" xfId="244" builtinId="8" hidden="1"/>
    <cellStyle name="Normal" xfId="0" builtinId="0"/>
    <cellStyle name="Percent" xfId="1" builtinId="5"/>
    <cellStyle name="Percent 2" xfId="241" xr:uid="{00000000-0005-0000-0000-0000F5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679450</xdr:colOff>
      <xdr:row>2</xdr:row>
      <xdr:rowOff>12700</xdr:rowOff>
    </xdr:from>
    <xdr:to>
      <xdr:col>7</xdr:col>
      <xdr:colOff>197485</xdr:colOff>
      <xdr:row>11</xdr:row>
      <xdr:rowOff>5715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93700"/>
          <a:ext cx="1994535" cy="1707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5"/>
  <sheetViews>
    <sheetView tabSelected="1" zoomScale="125" zoomScaleNormal="125" zoomScalePageLayoutView="125" workbookViewId="0">
      <selection activeCell="E30" sqref="E30"/>
    </sheetView>
  </sheetViews>
  <sheetFormatPr baseColWidth="10" defaultRowHeight="16" x14ac:dyDescent="0.2"/>
  <cols>
    <col min="4" max="4" width="16.5" bestFit="1" customWidth="1"/>
  </cols>
  <sheetData>
    <row r="3" spans="2:4" x14ac:dyDescent="0.2">
      <c r="B3" t="s">
        <v>50</v>
      </c>
      <c r="C3">
        <v>10</v>
      </c>
    </row>
    <row r="4" spans="2:4" x14ac:dyDescent="0.2">
      <c r="B4" t="s">
        <v>87</v>
      </c>
      <c r="C4">
        <v>8</v>
      </c>
      <c r="D4" t="s">
        <v>86</v>
      </c>
    </row>
    <row r="6" spans="2:4" x14ac:dyDescent="0.2">
      <c r="B6" t="s">
        <v>85</v>
      </c>
      <c r="C6">
        <f>8*60/10</f>
        <v>48</v>
      </c>
      <c r="D6" t="s">
        <v>79</v>
      </c>
    </row>
    <row r="7" spans="2:4" x14ac:dyDescent="0.2">
      <c r="B7" t="s">
        <v>84</v>
      </c>
      <c r="C7">
        <f>ROUNDUP(70/C6,0)</f>
        <v>2</v>
      </c>
      <c r="D7" t="s">
        <v>78</v>
      </c>
    </row>
    <row r="8" spans="2:4" x14ac:dyDescent="0.2">
      <c r="B8" t="s">
        <v>83</v>
      </c>
      <c r="C8" s="33">
        <f>70/(5*48)</f>
        <v>0.29166666666666669</v>
      </c>
      <c r="D8" t="s">
        <v>82</v>
      </c>
    </row>
    <row r="9" spans="2:4" x14ac:dyDescent="0.2">
      <c r="C9">
        <f>480*C8</f>
        <v>140</v>
      </c>
      <c r="D9" t="s">
        <v>81</v>
      </c>
    </row>
    <row r="10" spans="2:4" x14ac:dyDescent="0.2">
      <c r="B10" t="s">
        <v>80</v>
      </c>
      <c r="C10">
        <f>8*60/5</f>
        <v>96</v>
      </c>
      <c r="D10" t="s">
        <v>79</v>
      </c>
    </row>
    <row r="11" spans="2:4" x14ac:dyDescent="0.2">
      <c r="C11">
        <f>ROUNDUP(70/C10,0)</f>
        <v>1</v>
      </c>
      <c r="D11" t="s">
        <v>78</v>
      </c>
    </row>
    <row r="12" spans="2:4" x14ac:dyDescent="0.2">
      <c r="C12" t="s">
        <v>77</v>
      </c>
    </row>
    <row r="14" spans="2:4" x14ac:dyDescent="0.2">
      <c r="D14" s="35"/>
    </row>
    <row r="15" spans="2:4" x14ac:dyDescent="0.2">
      <c r="D15" s="36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X31"/>
  <sheetViews>
    <sheetView topLeftCell="A10" zoomScale="125" zoomScaleNormal="125" zoomScalePageLayoutView="125" workbookViewId="0">
      <selection activeCell="J23" sqref="J23"/>
    </sheetView>
  </sheetViews>
  <sheetFormatPr baseColWidth="10" defaultRowHeight="16" x14ac:dyDescent="0.2"/>
  <cols>
    <col min="2" max="2" width="16.5" bestFit="1" customWidth="1"/>
    <col min="3" max="3" width="15.6640625" bestFit="1" customWidth="1"/>
    <col min="4" max="4" width="15" bestFit="1" customWidth="1"/>
    <col min="5" max="5" width="15.6640625" bestFit="1" customWidth="1"/>
    <col min="6" max="6" width="11.83203125" customWidth="1"/>
    <col min="8" max="10" width="11.83203125" bestFit="1" customWidth="1"/>
    <col min="11" max="12" width="11.6640625" bestFit="1" customWidth="1"/>
    <col min="13" max="13" width="17.6640625" customWidth="1"/>
    <col min="14" max="14" width="11.6640625" bestFit="1" customWidth="1"/>
    <col min="20" max="24" width="11.83203125" bestFit="1" customWidth="1"/>
  </cols>
  <sheetData>
    <row r="2" spans="2:24" x14ac:dyDescent="0.2">
      <c r="H2" s="1">
        <v>7.291666666666667</v>
      </c>
      <c r="I2" s="1">
        <v>0.30208333333333331</v>
      </c>
      <c r="J2" s="1">
        <v>0.3125</v>
      </c>
      <c r="K2" s="1">
        <v>0.33332175925925928</v>
      </c>
      <c r="L2" s="1">
        <v>0.33333333333333331</v>
      </c>
      <c r="M2" s="1">
        <v>0.34375</v>
      </c>
    </row>
    <row r="3" spans="2:24" x14ac:dyDescent="0.2">
      <c r="H3" s="39" t="s">
        <v>27</v>
      </c>
      <c r="I3" s="39"/>
      <c r="J3" s="39"/>
      <c r="K3" s="39"/>
      <c r="L3" s="37" t="s">
        <v>24</v>
      </c>
      <c r="M3" s="38"/>
    </row>
    <row r="4" spans="2:24" x14ac:dyDescent="0.2">
      <c r="H4" s="1">
        <v>0.34375</v>
      </c>
      <c r="I4" s="1">
        <v>0.36458333333333298</v>
      </c>
      <c r="J4" s="1">
        <v>0.375</v>
      </c>
      <c r="K4" s="1">
        <v>0.39582175925925928</v>
      </c>
      <c r="L4" s="1">
        <v>0.39583333333333298</v>
      </c>
      <c r="M4" s="1">
        <v>0.40625</v>
      </c>
    </row>
    <row r="5" spans="2:24" x14ac:dyDescent="0.2">
      <c r="H5" s="39" t="s">
        <v>27</v>
      </c>
      <c r="I5" s="39"/>
      <c r="J5" s="39"/>
      <c r="K5" s="39"/>
      <c r="L5" s="37" t="s">
        <v>24</v>
      </c>
      <c r="M5" s="38"/>
    </row>
    <row r="6" spans="2:24" x14ac:dyDescent="0.2">
      <c r="B6" s="37" t="s">
        <v>17</v>
      </c>
      <c r="C6" s="40"/>
      <c r="D6" s="40"/>
      <c r="E6" s="38"/>
      <c r="H6" s="1">
        <v>0.40625</v>
      </c>
      <c r="I6" s="1">
        <v>0.42708333333333298</v>
      </c>
      <c r="J6" s="1">
        <v>0.4375</v>
      </c>
      <c r="K6" s="1">
        <v>0.45832175925925928</v>
      </c>
      <c r="L6" s="1">
        <v>0.45833333333333298</v>
      </c>
      <c r="M6" s="1">
        <v>0.46875</v>
      </c>
    </row>
    <row r="7" spans="2:24" x14ac:dyDescent="0.2">
      <c r="B7" s="6" t="s">
        <v>18</v>
      </c>
      <c r="C7" s="6" t="s">
        <v>0</v>
      </c>
      <c r="D7" s="6" t="s">
        <v>18</v>
      </c>
      <c r="E7" s="6" t="s">
        <v>0</v>
      </c>
      <c r="H7" s="39" t="s">
        <v>27</v>
      </c>
      <c r="I7" s="39"/>
      <c r="J7" s="39"/>
      <c r="K7" s="39"/>
      <c r="L7" s="37" t="s">
        <v>24</v>
      </c>
      <c r="M7" s="38"/>
    </row>
    <row r="8" spans="2:24" x14ac:dyDescent="0.2">
      <c r="B8" s="6" t="s">
        <v>1</v>
      </c>
      <c r="C8" s="6" t="s">
        <v>9</v>
      </c>
      <c r="D8" s="6" t="s">
        <v>4</v>
      </c>
      <c r="E8" s="6" t="s">
        <v>13</v>
      </c>
      <c r="H8" s="1">
        <v>0.46875</v>
      </c>
      <c r="I8" s="1">
        <v>0.48958333333333298</v>
      </c>
      <c r="J8" s="1">
        <v>0.5</v>
      </c>
      <c r="K8" s="1">
        <v>0.52082175925925933</v>
      </c>
      <c r="L8" s="1">
        <v>0.52083333333333337</v>
      </c>
      <c r="M8" s="1">
        <v>0.53125</v>
      </c>
    </row>
    <row r="9" spans="2:24" x14ac:dyDescent="0.2">
      <c r="B9" s="6" t="s">
        <v>2</v>
      </c>
      <c r="C9" s="6" t="s">
        <v>10</v>
      </c>
      <c r="D9" s="6" t="s">
        <v>8</v>
      </c>
      <c r="E9" s="6" t="s">
        <v>14</v>
      </c>
      <c r="H9" s="39" t="s">
        <v>27</v>
      </c>
      <c r="I9" s="39"/>
      <c r="J9" s="39"/>
      <c r="K9" s="39"/>
      <c r="L9" s="39" t="s">
        <v>24</v>
      </c>
      <c r="M9" s="39"/>
    </row>
    <row r="10" spans="2:24" x14ac:dyDescent="0.2">
      <c r="B10" s="6" t="s">
        <v>3</v>
      </c>
      <c r="C10" s="6" t="s">
        <v>11</v>
      </c>
      <c r="D10" s="6" t="s">
        <v>5</v>
      </c>
      <c r="E10" s="6" t="s">
        <v>15</v>
      </c>
      <c r="H10" s="1">
        <v>0.53125</v>
      </c>
      <c r="I10" s="1">
        <v>0.55208333333333337</v>
      </c>
      <c r="J10" s="1">
        <v>0.5625</v>
      </c>
      <c r="K10" s="1">
        <v>0.58332175925925933</v>
      </c>
      <c r="L10" s="1">
        <v>0.58333333333333337</v>
      </c>
      <c r="M10" s="1">
        <v>0.59375</v>
      </c>
    </row>
    <row r="11" spans="2:24" x14ac:dyDescent="0.2">
      <c r="B11" s="6" t="s">
        <v>7</v>
      </c>
      <c r="C11" s="6" t="s">
        <v>12</v>
      </c>
      <c r="D11" s="6" t="s">
        <v>6</v>
      </c>
      <c r="E11" s="6" t="s">
        <v>16</v>
      </c>
      <c r="H11" s="39" t="s">
        <v>24</v>
      </c>
      <c r="I11" s="39"/>
      <c r="J11" s="39"/>
      <c r="K11" s="39" t="s">
        <v>27</v>
      </c>
      <c r="L11" s="39"/>
      <c r="M11" s="39"/>
    </row>
    <row r="12" spans="2:24" x14ac:dyDescent="0.2">
      <c r="H12" s="1">
        <v>0.59375</v>
      </c>
      <c r="I12" s="1">
        <v>0.61458333333333337</v>
      </c>
      <c r="J12" s="1">
        <v>0.625</v>
      </c>
      <c r="K12" s="15"/>
      <c r="L12" s="15"/>
      <c r="M12" s="15"/>
      <c r="X12" s="5"/>
    </row>
    <row r="13" spans="2:24" x14ac:dyDescent="0.2">
      <c r="H13" s="37" t="s">
        <v>27</v>
      </c>
      <c r="I13" s="38"/>
      <c r="J13" s="6" t="s">
        <v>24</v>
      </c>
      <c r="K13" s="15"/>
      <c r="L13" s="15"/>
      <c r="M13" s="15"/>
      <c r="X13" s="5"/>
    </row>
    <row r="15" spans="2:24" ht="51" x14ac:dyDescent="0.2">
      <c r="B15" s="4" t="s">
        <v>19</v>
      </c>
      <c r="C15" s="8" t="s">
        <v>20</v>
      </c>
      <c r="E15" s="2" t="s">
        <v>22</v>
      </c>
      <c r="F15" s="10" t="s">
        <v>23</v>
      </c>
      <c r="G15" s="11" t="s">
        <v>28</v>
      </c>
      <c r="H15" s="11" t="s">
        <v>29</v>
      </c>
    </row>
    <row r="16" spans="2:24" x14ac:dyDescent="0.2">
      <c r="B16" s="6">
        <v>669</v>
      </c>
      <c r="C16" s="4" t="s">
        <v>21</v>
      </c>
      <c r="E16" s="6">
        <v>1</v>
      </c>
      <c r="F16" s="12">
        <f>+C20</f>
        <v>0.30069444444444443</v>
      </c>
      <c r="G16" s="13" t="s">
        <v>38</v>
      </c>
      <c r="H16" s="3"/>
    </row>
    <row r="17" spans="2:8" x14ac:dyDescent="0.2">
      <c r="B17" s="6">
        <v>831</v>
      </c>
      <c r="C17" s="9">
        <v>0.60486111111111118</v>
      </c>
      <c r="E17" s="6">
        <v>2</v>
      </c>
      <c r="F17" s="12">
        <f>+C23</f>
        <v>0.33611111111111108</v>
      </c>
      <c r="H17" s="13" t="s">
        <v>38</v>
      </c>
    </row>
    <row r="18" spans="2:8" x14ac:dyDescent="0.2">
      <c r="B18" s="6">
        <v>555</v>
      </c>
      <c r="C18" s="9">
        <v>0.49652777777777773</v>
      </c>
      <c r="E18" s="6">
        <v>3</v>
      </c>
      <c r="F18" s="12">
        <f>+C25</f>
        <v>0.43055555555555558</v>
      </c>
      <c r="G18" s="13" t="s">
        <v>38</v>
      </c>
      <c r="H18" s="3"/>
    </row>
    <row r="19" spans="2:8" x14ac:dyDescent="0.2">
      <c r="B19" s="6">
        <v>470</v>
      </c>
      <c r="C19" s="6" t="s">
        <v>21</v>
      </c>
      <c r="E19" s="6">
        <v>4</v>
      </c>
      <c r="F19" s="12">
        <f>+C22</f>
        <v>0.48402777777777778</v>
      </c>
      <c r="G19" s="13" t="s">
        <v>38</v>
      </c>
      <c r="H19" s="3"/>
    </row>
    <row r="20" spans="2:8" x14ac:dyDescent="0.2">
      <c r="B20" s="6">
        <v>113</v>
      </c>
      <c r="C20" s="9">
        <v>0.30069444444444443</v>
      </c>
      <c r="E20" s="6">
        <v>5</v>
      </c>
      <c r="F20" s="12">
        <f>+C18</f>
        <v>0.49652777777777773</v>
      </c>
      <c r="G20" s="13" t="s">
        <v>38</v>
      </c>
      <c r="H20" s="3"/>
    </row>
    <row r="21" spans="2:8" x14ac:dyDescent="0.2">
      <c r="B21" s="6">
        <v>80</v>
      </c>
      <c r="C21" s="6" t="s">
        <v>21</v>
      </c>
      <c r="E21" s="6">
        <v>6</v>
      </c>
      <c r="F21" s="12">
        <f>+C24</f>
        <v>0.56180555555555556</v>
      </c>
      <c r="H21" s="13" t="s">
        <v>38</v>
      </c>
    </row>
    <row r="22" spans="2:8" x14ac:dyDescent="0.2">
      <c r="B22" s="6">
        <v>537</v>
      </c>
      <c r="C22" s="9">
        <v>0.48402777777777778</v>
      </c>
      <c r="E22" s="6">
        <v>7</v>
      </c>
      <c r="F22" s="12">
        <f>+C17</f>
        <v>0.60486111111111118</v>
      </c>
      <c r="G22" s="13" t="s">
        <v>38</v>
      </c>
      <c r="H22" s="3"/>
    </row>
    <row r="23" spans="2:8" x14ac:dyDescent="0.2">
      <c r="B23" s="6">
        <v>204</v>
      </c>
      <c r="C23" s="9">
        <v>0.33611111111111108</v>
      </c>
      <c r="E23" s="3"/>
      <c r="F23" s="3"/>
      <c r="G23" s="6">
        <v>5</v>
      </c>
      <c r="H23" s="6">
        <v>2</v>
      </c>
    </row>
    <row r="24" spans="2:8" x14ac:dyDescent="0.2">
      <c r="B24" s="6">
        <v>729</v>
      </c>
      <c r="C24" s="9">
        <v>0.56180555555555556</v>
      </c>
      <c r="E24" s="3"/>
      <c r="F24" s="6" t="s">
        <v>25</v>
      </c>
      <c r="G24" s="6"/>
      <c r="H24" s="14">
        <f>+H23/E22</f>
        <v>0.2857142857142857</v>
      </c>
    </row>
    <row r="25" spans="2:8" x14ac:dyDescent="0.2">
      <c r="B25" s="6">
        <v>420</v>
      </c>
      <c r="C25" s="9">
        <v>0.43055555555555558</v>
      </c>
      <c r="E25" s="3"/>
      <c r="F25" s="6" t="s">
        <v>26</v>
      </c>
      <c r="G25" s="14">
        <f>+G23/E22</f>
        <v>0.7142857142857143</v>
      </c>
      <c r="H25" s="6"/>
    </row>
    <row r="26" spans="2:8" x14ac:dyDescent="0.2">
      <c r="E26" s="39" t="s">
        <v>32</v>
      </c>
      <c r="F26" s="39"/>
      <c r="G26" s="37">
        <f>8*60</f>
        <v>480</v>
      </c>
      <c r="H26" s="38"/>
    </row>
    <row r="27" spans="2:8" x14ac:dyDescent="0.2">
      <c r="E27" s="39" t="s">
        <v>30</v>
      </c>
      <c r="F27" s="39"/>
      <c r="G27" s="41">
        <v>1.05</v>
      </c>
      <c r="H27" s="42"/>
    </row>
    <row r="28" spans="2:8" x14ac:dyDescent="0.2">
      <c r="E28" s="39" t="s">
        <v>31</v>
      </c>
      <c r="F28" s="39"/>
      <c r="G28" s="37">
        <v>2</v>
      </c>
      <c r="H28" s="38"/>
    </row>
    <row r="29" spans="2:8" x14ac:dyDescent="0.2">
      <c r="E29" s="37" t="s">
        <v>33</v>
      </c>
      <c r="F29" s="38"/>
      <c r="G29" s="37">
        <f>+(G26*G25*G27)/G28</f>
        <v>180.00000000000003</v>
      </c>
      <c r="H29" s="38"/>
    </row>
    <row r="30" spans="2:8" x14ac:dyDescent="0.2">
      <c r="E30" s="37" t="s">
        <v>34</v>
      </c>
      <c r="F30" s="38"/>
      <c r="G30" s="41">
        <v>0.15</v>
      </c>
      <c r="H30" s="42"/>
    </row>
    <row r="31" spans="2:8" x14ac:dyDescent="0.2">
      <c r="E31" s="43" t="s">
        <v>35</v>
      </c>
      <c r="F31" s="44"/>
      <c r="G31" s="45">
        <f>+G29/(1-G30)</f>
        <v>211.76470588235298</v>
      </c>
      <c r="H31" s="46"/>
    </row>
  </sheetData>
  <mergeCells count="24">
    <mergeCell ref="E30:F30"/>
    <mergeCell ref="G30:H30"/>
    <mergeCell ref="E31:F31"/>
    <mergeCell ref="G31:H31"/>
    <mergeCell ref="E26:F26"/>
    <mergeCell ref="E27:F27"/>
    <mergeCell ref="E28:F28"/>
    <mergeCell ref="G26:H26"/>
    <mergeCell ref="G27:H27"/>
    <mergeCell ref="G28:H28"/>
    <mergeCell ref="H13:I13"/>
    <mergeCell ref="L3:M3"/>
    <mergeCell ref="L5:M5"/>
    <mergeCell ref="L7:M7"/>
    <mergeCell ref="E29:F29"/>
    <mergeCell ref="G29:H29"/>
    <mergeCell ref="H11:J11"/>
    <mergeCell ref="K11:M11"/>
    <mergeCell ref="B6:E6"/>
    <mergeCell ref="H3:K3"/>
    <mergeCell ref="H5:K5"/>
    <mergeCell ref="H7:K7"/>
    <mergeCell ref="H9:K9"/>
    <mergeCell ref="L9:M9"/>
  </mergeCells>
  <pageMargins left="0.75" right="0.75" top="1" bottom="1" header="0.5" footer="0.5"/>
  <pageSetup orientation="portrait" horizontalDpi="4294967292" verticalDpi="4294967292"/>
  <ignoredErrors>
    <ignoredError sqref="F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zoomScale="110" zoomScaleNormal="110" zoomScalePageLayoutView="110" workbookViewId="0">
      <selection activeCell="L23" sqref="L23"/>
    </sheetView>
  </sheetViews>
  <sheetFormatPr baseColWidth="10" defaultRowHeight="16" x14ac:dyDescent="0.2"/>
  <cols>
    <col min="2" max="2" width="16" customWidth="1"/>
    <col min="8" max="8" width="12.33203125" bestFit="1" customWidth="1"/>
    <col min="10" max="10" width="13.6640625" customWidth="1"/>
    <col min="12" max="12" width="12.5" bestFit="1" customWidth="1"/>
    <col min="13" max="13" width="14.1640625" bestFit="1" customWidth="1"/>
  </cols>
  <sheetData>
    <row r="1" spans="1:13" ht="34" x14ac:dyDescent="0.4">
      <c r="A1" s="31" t="s">
        <v>69</v>
      </c>
      <c r="I1" s="30" t="s">
        <v>70</v>
      </c>
    </row>
    <row r="2" spans="1:13" x14ac:dyDescent="0.2">
      <c r="C2" s="39" t="s">
        <v>59</v>
      </c>
      <c r="D2" s="39"/>
      <c r="E2" s="39"/>
      <c r="J2" s="25" t="s">
        <v>37</v>
      </c>
      <c r="K2" s="21" t="s">
        <v>50</v>
      </c>
      <c r="L2" s="3" t="s">
        <v>63</v>
      </c>
      <c r="M2" s="4" t="s">
        <v>64</v>
      </c>
    </row>
    <row r="3" spans="1:13" ht="17" x14ac:dyDescent="0.2">
      <c r="C3" s="7" t="s">
        <v>60</v>
      </c>
      <c r="D3" s="10" t="s">
        <v>62</v>
      </c>
      <c r="E3" s="7" t="s">
        <v>61</v>
      </c>
      <c r="J3" s="20" t="s">
        <v>40</v>
      </c>
      <c r="K3" s="7">
        <v>5000</v>
      </c>
      <c r="L3" s="54">
        <v>24</v>
      </c>
      <c r="M3" s="26">
        <f>+K3/$L$3</f>
        <v>208.33333333333334</v>
      </c>
    </row>
    <row r="4" spans="1:13" ht="16" customHeight="1" x14ac:dyDescent="0.2">
      <c r="B4" s="11" t="s">
        <v>52</v>
      </c>
      <c r="C4" s="21">
        <v>12000</v>
      </c>
      <c r="D4" s="21">
        <f>+C4*0.8</f>
        <v>9600</v>
      </c>
      <c r="E4" s="21">
        <f>+C4/24</f>
        <v>500</v>
      </c>
      <c r="J4" s="20" t="s">
        <v>41</v>
      </c>
      <c r="K4" s="7">
        <v>3000</v>
      </c>
      <c r="L4" s="59"/>
      <c r="M4" s="7">
        <f t="shared" ref="M4:M5" si="0">+K4/$L$3</f>
        <v>125</v>
      </c>
    </row>
    <row r="5" spans="1:13" ht="17" x14ac:dyDescent="0.2">
      <c r="B5" s="11" t="s">
        <v>58</v>
      </c>
      <c r="C5" s="49">
        <v>0.5</v>
      </c>
      <c r="D5" s="50"/>
      <c r="J5" s="20" t="s">
        <v>42</v>
      </c>
      <c r="K5" s="7">
        <v>6000</v>
      </c>
      <c r="L5" s="55"/>
      <c r="M5" s="7">
        <f t="shared" si="0"/>
        <v>250</v>
      </c>
    </row>
    <row r="6" spans="1:13" x14ac:dyDescent="0.2">
      <c r="J6" s="60" t="s">
        <v>65</v>
      </c>
      <c r="K6" s="61"/>
      <c r="L6" s="28">
        <f>+E4</f>
        <v>500</v>
      </c>
    </row>
    <row r="7" spans="1:13" x14ac:dyDescent="0.2">
      <c r="B7" s="56" t="s">
        <v>37</v>
      </c>
      <c r="C7" s="54" t="s">
        <v>50</v>
      </c>
      <c r="D7" s="52" t="s">
        <v>36</v>
      </c>
      <c r="E7" s="53"/>
      <c r="J7" s="62" t="s">
        <v>66</v>
      </c>
      <c r="K7" s="63"/>
      <c r="L7" s="27"/>
    </row>
    <row r="8" spans="1:13" x14ac:dyDescent="0.2">
      <c r="B8" s="57"/>
      <c r="C8" s="55"/>
      <c r="D8" s="18" t="s">
        <v>38</v>
      </c>
      <c r="E8" s="18" t="s">
        <v>39</v>
      </c>
      <c r="J8" s="64" t="s">
        <v>40</v>
      </c>
      <c r="K8" s="64"/>
      <c r="L8" s="29">
        <f>+$L$6/M3</f>
        <v>2.4</v>
      </c>
    </row>
    <row r="9" spans="1:13" x14ac:dyDescent="0.2">
      <c r="B9" s="17" t="s">
        <v>40</v>
      </c>
      <c r="C9" s="7">
        <v>5000</v>
      </c>
      <c r="D9" s="18">
        <v>5</v>
      </c>
      <c r="E9" s="18">
        <v>2</v>
      </c>
      <c r="J9" s="51" t="s">
        <v>41</v>
      </c>
      <c r="K9" s="51"/>
      <c r="L9" s="23">
        <f t="shared" ref="L9:L10" si="1">+$L$6/M4</f>
        <v>4</v>
      </c>
    </row>
    <row r="10" spans="1:13" x14ac:dyDescent="0.2">
      <c r="B10" s="17" t="s">
        <v>41</v>
      </c>
      <c r="C10" s="7">
        <v>3000</v>
      </c>
      <c r="D10" s="18">
        <v>2</v>
      </c>
      <c r="E10" s="18">
        <v>3</v>
      </c>
      <c r="J10" s="51" t="s">
        <v>42</v>
      </c>
      <c r="K10" s="51"/>
      <c r="L10" s="23">
        <f t="shared" si="1"/>
        <v>2</v>
      </c>
    </row>
    <row r="11" spans="1:13" x14ac:dyDescent="0.2">
      <c r="B11" s="17" t="s">
        <v>42</v>
      </c>
      <c r="C11" s="7">
        <v>6000</v>
      </c>
      <c r="D11" s="18">
        <v>4</v>
      </c>
      <c r="E11" s="18">
        <v>4</v>
      </c>
      <c r="J11" s="65" t="s">
        <v>67</v>
      </c>
      <c r="K11" s="66"/>
      <c r="L11" s="27"/>
    </row>
    <row r="12" spans="1:13" x14ac:dyDescent="0.2">
      <c r="J12" s="51" t="s">
        <v>40</v>
      </c>
      <c r="K12" s="51"/>
      <c r="L12" s="26">
        <f>+L9/L8</f>
        <v>1.6666666666666667</v>
      </c>
    </row>
    <row r="13" spans="1:13" x14ac:dyDescent="0.2">
      <c r="B13" s="19"/>
      <c r="C13" s="7" t="s">
        <v>43</v>
      </c>
      <c r="D13" s="7" t="s">
        <v>44</v>
      </c>
      <c r="E13" s="7" t="s">
        <v>45</v>
      </c>
      <c r="F13" s="7" t="s">
        <v>46</v>
      </c>
      <c r="G13" s="7" t="s">
        <v>47</v>
      </c>
      <c r="J13" s="51" t="s">
        <v>41</v>
      </c>
      <c r="K13" s="51"/>
      <c r="L13" s="26">
        <f>+L9/L9</f>
        <v>1</v>
      </c>
    </row>
    <row r="14" spans="1:13" x14ac:dyDescent="0.2">
      <c r="B14" s="19" t="s">
        <v>48</v>
      </c>
      <c r="C14" s="7">
        <v>6</v>
      </c>
      <c r="D14" s="7">
        <v>2</v>
      </c>
      <c r="E14" s="7">
        <v>3</v>
      </c>
      <c r="F14" s="7">
        <v>4</v>
      </c>
      <c r="G14" s="7">
        <v>5</v>
      </c>
      <c r="J14" s="51" t="s">
        <v>42</v>
      </c>
      <c r="K14" s="51"/>
      <c r="L14" s="26">
        <f>+L9/L10</f>
        <v>2</v>
      </c>
    </row>
    <row r="15" spans="1:13" x14ac:dyDescent="0.2">
      <c r="B15" s="19" t="s">
        <v>49</v>
      </c>
      <c r="C15" s="34">
        <v>1200</v>
      </c>
      <c r="D15" s="34">
        <v>2000</v>
      </c>
      <c r="E15" s="34">
        <v>1800</v>
      </c>
      <c r="F15" s="34">
        <v>700</v>
      </c>
      <c r="G15" s="34">
        <v>500</v>
      </c>
      <c r="J15" s="67" t="s">
        <v>68</v>
      </c>
      <c r="K15" s="68"/>
      <c r="L15" s="69"/>
    </row>
    <row r="16" spans="1:13" x14ac:dyDescent="0.2">
      <c r="J16" s="70"/>
      <c r="K16" s="71"/>
      <c r="L16" s="72"/>
    </row>
    <row r="17" spans="2:12" ht="34" x14ac:dyDescent="0.4">
      <c r="B17" s="11" t="s">
        <v>51</v>
      </c>
      <c r="C17" s="21" t="s">
        <v>50</v>
      </c>
      <c r="D17" s="21" t="s">
        <v>53</v>
      </c>
      <c r="I17" s="30" t="s">
        <v>71</v>
      </c>
    </row>
    <row r="18" spans="2:12" x14ac:dyDescent="0.2">
      <c r="B18" s="20" t="s">
        <v>40</v>
      </c>
      <c r="C18" s="7">
        <v>5000</v>
      </c>
      <c r="D18" s="58">
        <f>+D4/(C18+C19+C20)</f>
        <v>0.68571428571428572</v>
      </c>
      <c r="J18" s="48" t="s">
        <v>72</v>
      </c>
      <c r="K18" s="48"/>
      <c r="L18" s="16" t="s">
        <v>73</v>
      </c>
    </row>
    <row r="19" spans="2:12" x14ac:dyDescent="0.2">
      <c r="B19" s="20" t="s">
        <v>41</v>
      </c>
      <c r="C19" s="7">
        <v>3000</v>
      </c>
      <c r="D19" s="58"/>
      <c r="J19" s="39" t="s">
        <v>40</v>
      </c>
      <c r="K19" s="39"/>
      <c r="L19" s="3">
        <v>500</v>
      </c>
    </row>
    <row r="20" spans="2:12" x14ac:dyDescent="0.2">
      <c r="B20" s="20" t="s">
        <v>42</v>
      </c>
      <c r="C20" s="7">
        <v>6000</v>
      </c>
      <c r="D20" s="58"/>
      <c r="J20" s="39" t="s">
        <v>41</v>
      </c>
      <c r="K20" s="39"/>
      <c r="L20" s="3">
        <v>200</v>
      </c>
    </row>
    <row r="21" spans="2:12" x14ac:dyDescent="0.2">
      <c r="B21" s="20" t="s">
        <v>38</v>
      </c>
      <c r="C21" s="7">
        <f>+(C18*D9)+(C19*D10)+(C20*D11)</f>
        <v>55000</v>
      </c>
      <c r="D21" s="22">
        <f>+$D$4/C21</f>
        <v>0.17454545454545456</v>
      </c>
      <c r="J21" s="39" t="s">
        <v>42</v>
      </c>
      <c r="K21" s="39"/>
      <c r="L21" s="3">
        <v>700</v>
      </c>
    </row>
    <row r="22" spans="2:12" x14ac:dyDescent="0.2">
      <c r="B22" s="20" t="s">
        <v>39</v>
      </c>
      <c r="C22" s="7">
        <f>+(C18*E9)+(C19*E10)+(C20*E11)</f>
        <v>43000</v>
      </c>
      <c r="D22" s="22">
        <f>+D4/C22</f>
        <v>0.22325581395348837</v>
      </c>
      <c r="J22" s="47" t="s">
        <v>74</v>
      </c>
      <c r="K22" s="47"/>
      <c r="L22" s="3">
        <v>3</v>
      </c>
    </row>
    <row r="23" spans="2:12" x14ac:dyDescent="0.2">
      <c r="B23" s="19" t="s">
        <v>76</v>
      </c>
      <c r="C23" s="16">
        <f>+C21+C22</f>
        <v>98000</v>
      </c>
      <c r="D23" s="22">
        <f>+$D$4/C23</f>
        <v>9.7959183673469383E-2</v>
      </c>
      <c r="J23" s="48" t="s">
        <v>75</v>
      </c>
      <c r="K23" s="48"/>
      <c r="L23" s="32">
        <f>+(L19+L20+L21)/L22</f>
        <v>466.66666666666669</v>
      </c>
    </row>
    <row r="25" spans="2:12" x14ac:dyDescent="0.2">
      <c r="B25" s="19"/>
      <c r="C25" s="7" t="s">
        <v>43</v>
      </c>
      <c r="D25" s="7" t="s">
        <v>44</v>
      </c>
      <c r="E25" s="7" t="s">
        <v>45</v>
      </c>
      <c r="F25" s="7" t="s">
        <v>46</v>
      </c>
      <c r="G25" s="7" t="s">
        <v>47</v>
      </c>
    </row>
    <row r="26" spans="2:12" x14ac:dyDescent="0.2">
      <c r="B26" s="19" t="s">
        <v>48</v>
      </c>
      <c r="C26" s="7">
        <f>+C14+$C$5</f>
        <v>6.5</v>
      </c>
      <c r="D26" s="7">
        <f>+D14+$C$5</f>
        <v>2.5</v>
      </c>
      <c r="E26" s="7">
        <f>+E14+$C$5</f>
        <v>3.5</v>
      </c>
      <c r="F26" s="7">
        <f>+F14+$C$5</f>
        <v>4.5</v>
      </c>
      <c r="G26" s="7">
        <f>+G14+$C$5</f>
        <v>5.5</v>
      </c>
    </row>
    <row r="27" spans="2:12" x14ac:dyDescent="0.2">
      <c r="B27" s="19" t="s">
        <v>54</v>
      </c>
      <c r="C27" s="22">
        <f>+D23</f>
        <v>9.7959183673469383E-2</v>
      </c>
      <c r="D27" s="22">
        <f>+D21</f>
        <v>0.17454545454545456</v>
      </c>
      <c r="E27" s="22">
        <f>+D22</f>
        <v>0.22325581395348837</v>
      </c>
      <c r="F27" s="22">
        <f>+D18</f>
        <v>0.68571428571428572</v>
      </c>
      <c r="G27" s="22">
        <f>+D18</f>
        <v>0.68571428571428572</v>
      </c>
    </row>
    <row r="28" spans="2:12" x14ac:dyDescent="0.2">
      <c r="B28" s="19" t="s">
        <v>55</v>
      </c>
      <c r="C28" s="23">
        <f>+C26/C27</f>
        <v>66.354166666666671</v>
      </c>
      <c r="D28" s="23">
        <f t="shared" ref="D28:G28" si="2">+D26/D27</f>
        <v>14.322916666666666</v>
      </c>
      <c r="E28" s="23">
        <f t="shared" si="2"/>
        <v>15.677083333333334</v>
      </c>
      <c r="F28" s="23">
        <f t="shared" si="2"/>
        <v>6.5625</v>
      </c>
      <c r="G28" s="23">
        <f t="shared" si="2"/>
        <v>8.0208333333333339</v>
      </c>
    </row>
    <row r="29" spans="2:12" x14ac:dyDescent="0.2">
      <c r="B29" s="19" t="s">
        <v>56</v>
      </c>
      <c r="C29" s="7">
        <f>CEILING(C28,1)</f>
        <v>67</v>
      </c>
      <c r="D29" s="7">
        <f t="shared" ref="D29:G29" si="3">CEILING(D28,1)</f>
        <v>15</v>
      </c>
      <c r="E29" s="7">
        <f t="shared" si="3"/>
        <v>16</v>
      </c>
      <c r="F29" s="7">
        <f t="shared" si="3"/>
        <v>7</v>
      </c>
      <c r="G29" s="7">
        <f t="shared" si="3"/>
        <v>9</v>
      </c>
    </row>
    <row r="30" spans="2:12" x14ac:dyDescent="0.2">
      <c r="B30" s="19" t="s">
        <v>57</v>
      </c>
      <c r="C30" s="7">
        <f>+C29*C15</f>
        <v>80400</v>
      </c>
      <c r="D30" s="7">
        <f>+D29*D15</f>
        <v>30000</v>
      </c>
      <c r="E30" s="7">
        <f>+E29*E15</f>
        <v>28800</v>
      </c>
      <c r="F30" s="7">
        <f>+F29*F15</f>
        <v>4900</v>
      </c>
      <c r="G30" s="7">
        <f>+G29*G15</f>
        <v>4500</v>
      </c>
      <c r="H30" s="24">
        <f>SUM(C30:G30)</f>
        <v>148600</v>
      </c>
    </row>
  </sheetData>
  <mergeCells count="23">
    <mergeCell ref="B7:B8"/>
    <mergeCell ref="D18:D20"/>
    <mergeCell ref="L3:L5"/>
    <mergeCell ref="J6:K6"/>
    <mergeCell ref="J7:K7"/>
    <mergeCell ref="J8:K8"/>
    <mergeCell ref="J9:K9"/>
    <mergeCell ref="J12:K12"/>
    <mergeCell ref="J13:K13"/>
    <mergeCell ref="J14:K14"/>
    <mergeCell ref="J11:K11"/>
    <mergeCell ref="J15:L16"/>
    <mergeCell ref="J21:K21"/>
    <mergeCell ref="J22:K22"/>
    <mergeCell ref="J23:K23"/>
    <mergeCell ref="C5:D5"/>
    <mergeCell ref="C2:E2"/>
    <mergeCell ref="J18:K18"/>
    <mergeCell ref="J19:K19"/>
    <mergeCell ref="J20:K20"/>
    <mergeCell ref="J10:K10"/>
    <mergeCell ref="D7:E7"/>
    <mergeCell ref="C7:C8"/>
  </mergeCells>
  <pageMargins left="0.75" right="0.75" top="1" bottom="1" header="0.5" footer="0.5"/>
  <pageSetup orientation="portrait" horizontalDpi="4294967292" verticalDpi="4294967292"/>
  <ignoredErrors>
    <ignoredError sqref="D22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Primera pregunta</vt:lpstr>
      <vt:lpstr>Segunda pregunta</vt:lpstr>
      <vt:lpstr>Tercera pregunta</vt:lpstr>
    </vt:vector>
  </TitlesOfParts>
  <Company>Leon y Parra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Leon</dc:creator>
  <cp:lastModifiedBy>Edgar Hernandez</cp:lastModifiedBy>
  <dcterms:created xsi:type="dcterms:W3CDTF">2014-09-25T18:45:41Z</dcterms:created>
  <dcterms:modified xsi:type="dcterms:W3CDTF">2021-10-30T00:51:03Z</dcterms:modified>
</cp:coreProperties>
</file>