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4860" yWindow="0" windowWidth="17460" windowHeight="16640" tabRatio="831" activeTab="3"/>
  </bookViews>
  <sheets>
    <sheet name="Primera pregunta" sheetId="4" r:id="rId1"/>
    <sheet name="Segunda pregunta" sheetId="3" r:id="rId2"/>
    <sheet name="Tercera pregunta" sheetId="1" r:id="rId3"/>
    <sheet name="Cuarta pregunta" sheetId="2" r:id="rId4"/>
  </sheets>
  <definedNames>
    <definedName name="_xlnm.Print_Area" localSheetId="0">'Primera pregunta'!$A$45:$O$52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4" l="1"/>
  <c r="B24" i="4"/>
  <c r="C38" i="4"/>
  <c r="B38" i="4"/>
  <c r="H6" i="3"/>
  <c r="H7" i="3"/>
  <c r="H8" i="3"/>
  <c r="H9" i="3"/>
  <c r="H10" i="3"/>
  <c r="H11" i="3"/>
  <c r="H12" i="3"/>
  <c r="H13" i="3"/>
  <c r="H14" i="3"/>
  <c r="H15" i="3"/>
  <c r="H16" i="3"/>
  <c r="H17" i="3"/>
  <c r="D17" i="3"/>
  <c r="G6" i="3"/>
  <c r="G7" i="3"/>
  <c r="G8" i="3"/>
  <c r="G9" i="3"/>
  <c r="G10" i="3"/>
  <c r="G11" i="3"/>
  <c r="G12" i="3"/>
  <c r="G13" i="3"/>
  <c r="G14" i="3"/>
  <c r="G15" i="3"/>
  <c r="G16" i="3"/>
  <c r="G17" i="3"/>
  <c r="D23" i="3"/>
  <c r="D20" i="3"/>
  <c r="B6" i="3"/>
  <c r="C6" i="3"/>
  <c r="I6" i="3"/>
  <c r="J6" i="3"/>
  <c r="K6" i="3"/>
  <c r="L6" i="3"/>
  <c r="B7" i="3"/>
  <c r="C7" i="3"/>
  <c r="I7" i="3"/>
  <c r="J7" i="3"/>
  <c r="K7" i="3"/>
  <c r="L7" i="3"/>
  <c r="B8" i="3"/>
  <c r="C8" i="3"/>
  <c r="I8" i="3"/>
  <c r="J8" i="3"/>
  <c r="K8" i="3"/>
  <c r="L8" i="3"/>
  <c r="B9" i="3"/>
  <c r="C9" i="3"/>
  <c r="I9" i="3"/>
  <c r="J9" i="3"/>
  <c r="K9" i="3"/>
  <c r="L9" i="3"/>
  <c r="B10" i="3"/>
  <c r="C10" i="3"/>
  <c r="I10" i="3"/>
  <c r="J10" i="3"/>
  <c r="K10" i="3"/>
  <c r="L10" i="3"/>
  <c r="B11" i="3"/>
  <c r="C11" i="3"/>
  <c r="I11" i="3"/>
  <c r="J11" i="3"/>
  <c r="K11" i="3"/>
  <c r="L11" i="3"/>
  <c r="B12" i="3"/>
  <c r="C12" i="3"/>
  <c r="I12" i="3"/>
  <c r="J12" i="3"/>
  <c r="K12" i="3"/>
  <c r="L12" i="3"/>
  <c r="B13" i="3"/>
  <c r="C13" i="3"/>
  <c r="I13" i="3"/>
  <c r="J13" i="3"/>
  <c r="K13" i="3"/>
  <c r="L13" i="3"/>
  <c r="B14" i="3"/>
  <c r="C14" i="3"/>
  <c r="I14" i="3"/>
  <c r="J14" i="3"/>
  <c r="K14" i="3"/>
  <c r="L14" i="3"/>
  <c r="B15" i="3"/>
  <c r="C15" i="3"/>
  <c r="I15" i="3"/>
  <c r="J15" i="3"/>
  <c r="K15" i="3"/>
  <c r="L15" i="3"/>
  <c r="B16" i="3"/>
  <c r="C16" i="3"/>
  <c r="I16" i="3"/>
  <c r="J16" i="3"/>
  <c r="K16" i="3"/>
  <c r="L16" i="3"/>
  <c r="L18" i="3"/>
  <c r="C58" i="2"/>
  <c r="C59" i="2"/>
  <c r="C60" i="2"/>
  <c r="C61" i="2"/>
  <c r="C62" i="2"/>
  <c r="C63" i="2"/>
  <c r="C64" i="2"/>
  <c r="C65" i="2"/>
  <c r="C66" i="2"/>
  <c r="I26" i="2"/>
  <c r="J26" i="2"/>
  <c r="D38" i="2"/>
  <c r="I25" i="2"/>
  <c r="J25" i="2"/>
  <c r="D37" i="2"/>
  <c r="I24" i="2"/>
  <c r="J24" i="2"/>
  <c r="D36" i="2"/>
  <c r="I23" i="2"/>
  <c r="J23" i="2"/>
  <c r="D35" i="2"/>
  <c r="I22" i="2"/>
  <c r="J22" i="2"/>
  <c r="D34" i="2"/>
  <c r="I21" i="2"/>
  <c r="J21" i="2"/>
  <c r="D33" i="2"/>
  <c r="I20" i="2"/>
  <c r="J20" i="2"/>
  <c r="D32" i="2"/>
  <c r="I19" i="2"/>
  <c r="J19" i="2"/>
  <c r="D31" i="2"/>
  <c r="I18" i="2"/>
  <c r="J18" i="2"/>
  <c r="D30" i="2"/>
  <c r="I17" i="2"/>
  <c r="J17" i="2"/>
  <c r="D29" i="2"/>
  <c r="B18" i="2"/>
  <c r="B19" i="2"/>
  <c r="B20" i="2"/>
  <c r="B21" i="2"/>
  <c r="B22" i="2"/>
  <c r="B23" i="2"/>
  <c r="B24" i="2"/>
  <c r="B25" i="2"/>
  <c r="B26" i="2"/>
</calcChain>
</file>

<file path=xl/sharedStrings.xml><?xml version="1.0" encoding="utf-8"?>
<sst xmlns="http://schemas.openxmlformats.org/spreadsheetml/2006/main" count="188" uniqueCount="123">
  <si>
    <t>Plan de muestreo</t>
  </si>
  <si>
    <t>Característica Calidad</t>
  </si>
  <si>
    <t>Peso</t>
  </si>
  <si>
    <t>N</t>
  </si>
  <si>
    <t>AQL</t>
  </si>
  <si>
    <t>Tipo inspección</t>
  </si>
  <si>
    <t>Normal</t>
  </si>
  <si>
    <t>Nivel de inspección</t>
  </si>
  <si>
    <t>II</t>
  </si>
  <si>
    <t>Tipo muestreo</t>
  </si>
  <si>
    <t>Simple</t>
  </si>
  <si>
    <t>Letra clave</t>
  </si>
  <si>
    <t>G</t>
  </si>
  <si>
    <t>n</t>
  </si>
  <si>
    <t>M</t>
  </si>
  <si>
    <t>Especificación</t>
  </si>
  <si>
    <t>Unilateral</t>
  </si>
  <si>
    <t>4,6 + 0,15</t>
  </si>
  <si>
    <t>(LS-x)/s</t>
  </si>
  <si>
    <t>Lím. Superior</t>
  </si>
  <si>
    <t>Datos pertenecientes al componente: X-65</t>
  </si>
  <si>
    <t>Lote</t>
  </si>
  <si>
    <t>Muestra 1</t>
  </si>
  <si>
    <t>Muestra 2</t>
  </si>
  <si>
    <t>Muestra 3</t>
  </si>
  <si>
    <t>Muestra 4</t>
  </si>
  <si>
    <t>Muestra 5</t>
  </si>
  <si>
    <t>X</t>
  </si>
  <si>
    <t>S</t>
  </si>
  <si>
    <t>Lote 1:   Zes:</t>
  </si>
  <si>
    <t>Ps: 19,94</t>
  </si>
  <si>
    <t>&gt; 1,31</t>
  </si>
  <si>
    <t>Rechazo</t>
  </si>
  <si>
    <t>Lote 2:   Zes:</t>
  </si>
  <si>
    <t>Ps: 0,069</t>
  </si>
  <si>
    <t>&lt; 1,31</t>
  </si>
  <si>
    <t>Acepto</t>
  </si>
  <si>
    <t>Lote 3:   Zes:</t>
  </si>
  <si>
    <t>Ps: 0,348</t>
  </si>
  <si>
    <t>Lote 4:   Zes:</t>
  </si>
  <si>
    <t>Ps: 0,024</t>
  </si>
  <si>
    <t>Lote 5:   Zes:</t>
  </si>
  <si>
    <t>Ps: 4,36</t>
  </si>
  <si>
    <t>Lote 6:   Zes:</t>
  </si>
  <si>
    <t>Ps: 11,34</t>
  </si>
  <si>
    <t>&gt; 0,818</t>
  </si>
  <si>
    <t>Se pasa a INSPECCIÓN RIGUROSA,  ahora con una M: 0,818</t>
  </si>
  <si>
    <t>Lote 7:   Zes:</t>
  </si>
  <si>
    <t>Ps: 1,16</t>
  </si>
  <si>
    <t>Lote 8:   Zes:</t>
  </si>
  <si>
    <t>Ps: 0,004</t>
  </si>
  <si>
    <t>&lt; 0,818</t>
  </si>
  <si>
    <t>Lote 9:   Zes:</t>
  </si>
  <si>
    <t xml:space="preserve">Ps: 0,094 </t>
  </si>
  <si>
    <t>Lote 10:   Zes:</t>
  </si>
  <si>
    <t xml:space="preserve">Ps: 0,348 </t>
  </si>
  <si>
    <t>Si el lote 11 y 12 se aceptan se pasaria nuevamente a inspección normal, con M: 1,31</t>
  </si>
  <si>
    <t>En caso de que se rechacen, se sigue con rigurosa, hasta poder hacer el cambio.</t>
  </si>
  <si>
    <t>Visual</t>
  </si>
  <si>
    <t>J</t>
  </si>
  <si>
    <t>Ac</t>
  </si>
  <si>
    <t>Re</t>
  </si>
  <si>
    <t>Datos pertenecientes al componente: Y-78</t>
  </si>
  <si>
    <t>Cantidad de defectos</t>
  </si>
  <si>
    <t>Decisión</t>
  </si>
  <si>
    <t>Acción futura</t>
  </si>
  <si>
    <t>Rigurosa</t>
  </si>
  <si>
    <t xml:space="preserve">Para el lote 11, se realizará inspección normal con Ac: 21 y Re: 22, nuevamente con 2 de 5 lotes o menos que se rechacen se pasa a rigurosa, en </t>
  </si>
  <si>
    <t>caso de que se acepten 10 seguidos bajo la normal, se procederá a muestrear con inspección reducida</t>
  </si>
  <si>
    <t>Intervalo</t>
  </si>
  <si>
    <t>fo</t>
  </si>
  <si>
    <t>Xk</t>
  </si>
  <si>
    <t>d</t>
  </si>
  <si>
    <t>fo*d</t>
  </si>
  <si>
    <t>fo*d^2</t>
  </si>
  <si>
    <t>Pacum</t>
  </si>
  <si>
    <t>Pi</t>
  </si>
  <si>
    <t>fe</t>
  </si>
  <si>
    <t>(fo-fe)^2/fe</t>
  </si>
  <si>
    <t>CHI CALC</t>
  </si>
  <si>
    <t>CHI TAB</t>
  </si>
  <si>
    <t>SE RECHAZA HO, NO PARECE SER UN MODELO RAZONABLE</t>
  </si>
  <si>
    <t>Ho: La duración del ciclo de máquina sigue un comportamiento con base en una distribución normal</t>
  </si>
  <si>
    <t>Ha: La duración del ciclo de máquina NO sigue un comportamiento con base en una distribución normal</t>
  </si>
  <si>
    <t>a)</t>
  </si>
  <si>
    <t>Muestra o lote</t>
  </si>
  <si>
    <t>Tamaño del lote</t>
  </si>
  <si>
    <t>Artículos defectuosos</t>
  </si>
  <si>
    <t>b)</t>
  </si>
  <si>
    <t>c)</t>
  </si>
  <si>
    <r>
      <t>Ho: P</t>
    </r>
    <r>
      <rPr>
        <vertAlign val="subscript"/>
        <sz val="10"/>
        <rFont val="Verdana"/>
      </rPr>
      <t>1</t>
    </r>
    <r>
      <rPr>
        <sz val="12"/>
        <color theme="1"/>
        <rFont val="Calibri"/>
        <family val="2"/>
        <scheme val="minor"/>
      </rPr>
      <t xml:space="preserve"> = P</t>
    </r>
    <r>
      <rPr>
        <vertAlign val="subscript"/>
        <sz val="10"/>
        <rFont val="Verdana"/>
      </rPr>
      <t>2</t>
    </r>
  </si>
  <si>
    <r>
      <t>H</t>
    </r>
    <r>
      <rPr>
        <vertAlign val="subscript"/>
        <sz val="10"/>
        <rFont val="Verdana"/>
      </rPr>
      <t>1</t>
    </r>
    <r>
      <rPr>
        <sz val="12"/>
        <color theme="1"/>
        <rFont val="Calibri"/>
        <family val="2"/>
        <scheme val="minor"/>
      </rPr>
      <t>: P</t>
    </r>
    <r>
      <rPr>
        <vertAlign val="subscript"/>
        <sz val="10"/>
        <rFont val="Verdana"/>
      </rPr>
      <t>1</t>
    </r>
    <r>
      <rPr>
        <sz val="12"/>
        <color theme="1"/>
        <rFont val="Calibri"/>
        <family val="2"/>
        <scheme val="minor"/>
      </rPr>
      <t xml:space="preserve"> &gt; P</t>
    </r>
    <r>
      <rPr>
        <vertAlign val="subscript"/>
        <sz val="10"/>
        <rFont val="Verdana"/>
      </rPr>
      <t>2</t>
    </r>
  </si>
  <si>
    <t>Marca de Atomizador</t>
  </si>
  <si>
    <t>Número de réplica (día)</t>
  </si>
  <si>
    <t>Hay suficiente evidencia estadística para rechazar la Ho por lo que se acepta la Ha, se debe desechar al proveedor B y quedarse sólo con el A.</t>
  </si>
  <si>
    <t>Análisis de varianza de dos factores con una sola muestra por grupo</t>
  </si>
  <si>
    <t>RESUMEN</t>
  </si>
  <si>
    <t>Cuenta</t>
  </si>
  <si>
    <t>Suma</t>
  </si>
  <si>
    <t>Promedio</t>
  </si>
  <si>
    <t>Varianza</t>
  </si>
  <si>
    <t>Atomizador 1</t>
  </si>
  <si>
    <t>Atomizador 2</t>
  </si>
  <si>
    <t>Atomizador 3</t>
  </si>
  <si>
    <t>ANÁLISIS DE VARIANZA</t>
  </si>
  <si>
    <t>Origen de las variaciones</t>
  </si>
  <si>
    <t>Suma de cuadrados</t>
  </si>
  <si>
    <t>Grados de libertad</t>
  </si>
  <si>
    <t>Promedio de los cuadrados</t>
  </si>
  <si>
    <t>F</t>
  </si>
  <si>
    <t>Probabilidad</t>
  </si>
  <si>
    <t>Valor crítico para F</t>
  </si>
  <si>
    <t>Filas</t>
  </si>
  <si>
    <t>Columnas</t>
  </si>
  <si>
    <t>Error</t>
  </si>
  <si>
    <t>Total</t>
  </si>
  <si>
    <t>10 pts</t>
  </si>
  <si>
    <t>20 pts</t>
  </si>
  <si>
    <t xml:space="preserve"> 5 pts</t>
  </si>
  <si>
    <t>5 pts</t>
  </si>
  <si>
    <t>15 pts</t>
  </si>
  <si>
    <t>No hay suficiente evidencia para rechazar las hipótesis nulas, por lo que los atomizadores son iguales,  el día no afecto la variabilidad.</t>
  </si>
  <si>
    <t>Por lo que se concluye que se puede comprar cualquiera de esos tresa atomizadores y esperar el mismo resultado.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</si>
</sst>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4"/>
      <name val="Verdana"/>
    </font>
    <font>
      <b/>
      <sz val="10"/>
      <name val="Verdana"/>
    </font>
    <font>
      <vertAlign val="subscript"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Arial"/>
    </font>
    <font>
      <b/>
      <sz val="12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/>
    <xf numFmtId="2" fontId="0" fillId="0" borderId="0" xfId="0" applyNumberFormat="1"/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1" applyFont="1"/>
    <xf numFmtId="0" fontId="2" fillId="0" borderId="0" xfId="1"/>
    <xf numFmtId="0" fontId="4" fillId="0" borderId="0" xfId="1" applyFont="1" applyAlignment="1">
      <alignment horizontal="center" wrapText="1"/>
    </xf>
    <xf numFmtId="165" fontId="2" fillId="0" borderId="0" xfId="1" applyNumberFormat="1"/>
    <xf numFmtId="0" fontId="2" fillId="0" borderId="0" xfId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3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/>
    <xf numFmtId="0" fontId="11" fillId="3" borderId="0" xfId="0" applyFont="1" applyFill="1"/>
    <xf numFmtId="0" fontId="12" fillId="3" borderId="1" xfId="0" applyFont="1" applyFill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1" applyFont="1"/>
    <xf numFmtId="0" fontId="14" fillId="0" borderId="0" xfId="0" applyFont="1"/>
    <xf numFmtId="0" fontId="13" fillId="0" borderId="0" xfId="0" applyFont="1"/>
  </cellXfs>
  <cellStyles count="2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10161</xdr:colOff>
      <xdr:row>1</xdr:row>
      <xdr:rowOff>223520</xdr:rowOff>
    </xdr:from>
    <xdr:to>
      <xdr:col>10</xdr:col>
      <xdr:colOff>177800</xdr:colOff>
      <xdr:row>18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1" y="375920"/>
          <a:ext cx="5105399" cy="3403600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</xdr:colOff>
      <xdr:row>26</xdr:row>
      <xdr:rowOff>20318</xdr:rowOff>
    </xdr:from>
    <xdr:to>
      <xdr:col>10</xdr:col>
      <xdr:colOff>182880</xdr:colOff>
      <xdr:row>44</xdr:row>
      <xdr:rowOff>84665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5760718"/>
          <a:ext cx="5110480" cy="3406987"/>
        </a:xfrm>
        <a:prstGeom prst="rect">
          <a:avLst/>
        </a:prstGeom>
      </xdr:spPr>
    </xdr:pic>
    <xdr:clientData/>
  </xdr:twoCellAnchor>
  <xdr:twoCellAnchor editAs="oneCell">
    <xdr:from>
      <xdr:col>2</xdr:col>
      <xdr:colOff>233680</xdr:colOff>
      <xdr:row>44</xdr:row>
      <xdr:rowOff>203200</xdr:rowOff>
    </xdr:from>
    <xdr:to>
      <xdr:col>9</xdr:col>
      <xdr:colOff>264160</xdr:colOff>
      <xdr:row>60</xdr:row>
      <xdr:rowOff>81280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2000" y="8676640"/>
          <a:ext cx="6146800" cy="264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2:M65"/>
  <sheetViews>
    <sheetView topLeftCell="B39" workbookViewId="0">
      <selection activeCell="L71" sqref="L71"/>
    </sheetView>
  </sheetViews>
  <sheetFormatPr baseColWidth="10" defaultRowHeight="12" x14ac:dyDescent="0"/>
  <cols>
    <col min="1" max="1" width="12.83203125" style="24" customWidth="1"/>
    <col min="2" max="2" width="10.83203125" style="24"/>
    <col min="3" max="3" width="14.33203125" style="24" customWidth="1"/>
    <col min="4" max="4" width="11.83203125" style="24" customWidth="1"/>
    <col min="5" max="16384" width="10.83203125" style="24"/>
  </cols>
  <sheetData>
    <row r="2" spans="1:13" ht="18">
      <c r="A2" s="23" t="s">
        <v>84</v>
      </c>
      <c r="D2"/>
      <c r="E2"/>
      <c r="F2"/>
      <c r="G2"/>
      <c r="H2"/>
    </row>
    <row r="3" spans="1:13" ht="27">
      <c r="A3" s="25" t="s">
        <v>85</v>
      </c>
      <c r="B3" s="25" t="s">
        <v>86</v>
      </c>
      <c r="C3" s="25" t="s">
        <v>87</v>
      </c>
      <c r="D3"/>
      <c r="E3"/>
      <c r="F3"/>
      <c r="G3"/>
      <c r="H3"/>
      <c r="L3" s="51" t="s">
        <v>116</v>
      </c>
      <c r="M3" s="51" t="s">
        <v>119</v>
      </c>
    </row>
    <row r="4" spans="1:13" ht="15">
      <c r="A4" s="24">
        <v>1</v>
      </c>
      <c r="B4" s="24">
        <v>50</v>
      </c>
      <c r="C4" s="24">
        <v>8</v>
      </c>
      <c r="D4"/>
      <c r="E4"/>
      <c r="F4"/>
      <c r="G4"/>
      <c r="H4"/>
    </row>
    <row r="5" spans="1:13" ht="15">
      <c r="A5" s="24">
        <v>2</v>
      </c>
      <c r="B5" s="24">
        <v>58</v>
      </c>
      <c r="C5" s="24">
        <v>9</v>
      </c>
      <c r="D5"/>
      <c r="E5"/>
      <c r="F5"/>
      <c r="G5"/>
      <c r="H5"/>
    </row>
    <row r="6" spans="1:13" ht="15">
      <c r="A6" s="24">
        <v>3</v>
      </c>
      <c r="B6" s="24">
        <v>40</v>
      </c>
      <c r="C6" s="24">
        <v>5</v>
      </c>
      <c r="D6"/>
      <c r="E6"/>
      <c r="F6"/>
      <c r="G6"/>
      <c r="H6"/>
    </row>
    <row r="7" spans="1:13" ht="15">
      <c r="A7" s="24">
        <v>4</v>
      </c>
      <c r="B7" s="24">
        <v>80</v>
      </c>
      <c r="C7" s="24">
        <v>2</v>
      </c>
      <c r="D7"/>
      <c r="E7"/>
      <c r="F7"/>
      <c r="G7"/>
      <c r="H7"/>
    </row>
    <row r="8" spans="1:13" ht="15">
      <c r="A8" s="24">
        <v>5</v>
      </c>
      <c r="B8" s="24">
        <v>68</v>
      </c>
      <c r="C8" s="24">
        <v>2</v>
      </c>
      <c r="D8"/>
      <c r="E8"/>
      <c r="F8"/>
      <c r="G8"/>
      <c r="H8"/>
    </row>
    <row r="9" spans="1:13" ht="15">
      <c r="A9" s="24">
        <v>6</v>
      </c>
      <c r="B9" s="24">
        <v>65</v>
      </c>
      <c r="C9" s="24">
        <v>1</v>
      </c>
      <c r="D9"/>
      <c r="E9"/>
      <c r="F9"/>
      <c r="G9"/>
      <c r="H9"/>
    </row>
    <row r="10" spans="1:13" ht="15">
      <c r="A10" s="24">
        <v>7</v>
      </c>
      <c r="B10" s="24">
        <v>60</v>
      </c>
      <c r="C10" s="24">
        <v>9</v>
      </c>
      <c r="D10"/>
      <c r="E10"/>
      <c r="F10"/>
      <c r="G10"/>
      <c r="H10"/>
    </row>
    <row r="11" spans="1:13" ht="15">
      <c r="A11" s="24">
        <v>8</v>
      </c>
      <c r="B11" s="24">
        <v>44</v>
      </c>
      <c r="C11" s="24">
        <v>7</v>
      </c>
      <c r="D11"/>
      <c r="E11"/>
      <c r="F11"/>
      <c r="G11"/>
      <c r="H11"/>
    </row>
    <row r="12" spans="1:13" ht="15">
      <c r="A12" s="24">
        <v>9</v>
      </c>
      <c r="B12" s="24">
        <v>55</v>
      </c>
      <c r="C12" s="24">
        <v>10</v>
      </c>
      <c r="D12"/>
      <c r="E12"/>
      <c r="F12"/>
      <c r="G12"/>
      <c r="H12"/>
    </row>
    <row r="13" spans="1:13" ht="15">
      <c r="A13" s="24">
        <v>10</v>
      </c>
      <c r="B13" s="24">
        <v>58</v>
      </c>
      <c r="C13" s="24">
        <v>9</v>
      </c>
      <c r="D13"/>
      <c r="E13"/>
      <c r="F13"/>
      <c r="G13"/>
      <c r="H13"/>
    </row>
    <row r="14" spans="1:13" ht="15">
      <c r="A14" s="24">
        <v>11</v>
      </c>
      <c r="B14" s="24">
        <v>41</v>
      </c>
      <c r="C14" s="24">
        <v>1</v>
      </c>
      <c r="D14"/>
      <c r="E14"/>
      <c r="F14"/>
      <c r="G14"/>
      <c r="H14"/>
    </row>
    <row r="15" spans="1:13" ht="15">
      <c r="A15" s="24">
        <v>12</v>
      </c>
      <c r="B15" s="24">
        <v>54</v>
      </c>
      <c r="C15" s="24">
        <v>3</v>
      </c>
      <c r="D15"/>
      <c r="E15"/>
      <c r="F15"/>
      <c r="G15"/>
      <c r="H15"/>
    </row>
    <row r="16" spans="1:13" ht="15">
      <c r="A16" s="24">
        <v>13</v>
      </c>
      <c r="B16" s="24">
        <v>60</v>
      </c>
      <c r="C16" s="24">
        <v>2</v>
      </c>
      <c r="D16"/>
      <c r="E16"/>
      <c r="F16"/>
      <c r="G16"/>
      <c r="H16"/>
    </row>
    <row r="17" spans="1:13" ht="15">
      <c r="A17" s="24">
        <v>14</v>
      </c>
      <c r="B17" s="24">
        <v>50</v>
      </c>
      <c r="C17" s="24">
        <v>1</v>
      </c>
      <c r="D17"/>
      <c r="E17"/>
      <c r="F17"/>
      <c r="G17"/>
      <c r="H17"/>
    </row>
    <row r="18" spans="1:13" ht="15">
      <c r="A18" s="24">
        <v>15</v>
      </c>
      <c r="B18" s="24">
        <v>55</v>
      </c>
      <c r="C18" s="24">
        <v>10</v>
      </c>
      <c r="D18"/>
      <c r="E18"/>
      <c r="F18"/>
      <c r="G18"/>
      <c r="H18"/>
    </row>
    <row r="19" spans="1:13" ht="15">
      <c r="A19" s="24">
        <v>16</v>
      </c>
      <c r="B19" s="24">
        <v>65</v>
      </c>
      <c r="C19" s="24">
        <v>11</v>
      </c>
      <c r="D19"/>
      <c r="E19"/>
      <c r="F19"/>
      <c r="G19"/>
      <c r="H19"/>
    </row>
    <row r="20" spans="1:13" ht="15">
      <c r="A20" s="24">
        <v>17</v>
      </c>
      <c r="B20" s="24">
        <v>66</v>
      </c>
      <c r="C20" s="24">
        <v>12</v>
      </c>
      <c r="D20"/>
      <c r="E20"/>
      <c r="F20"/>
      <c r="G20"/>
      <c r="H20"/>
    </row>
    <row r="21" spans="1:13" ht="15">
      <c r="A21" s="24">
        <v>18</v>
      </c>
      <c r="B21" s="24">
        <v>50</v>
      </c>
      <c r="C21" s="24">
        <v>1</v>
      </c>
      <c r="D21"/>
      <c r="E21"/>
      <c r="F21"/>
      <c r="G21"/>
      <c r="H21"/>
    </row>
    <row r="22" spans="1:13" ht="15">
      <c r="A22" s="24">
        <v>19</v>
      </c>
      <c r="B22" s="24">
        <v>41</v>
      </c>
      <c r="C22" s="24">
        <v>2</v>
      </c>
      <c r="D22"/>
      <c r="E22"/>
      <c r="F22"/>
      <c r="G22"/>
      <c r="H22"/>
    </row>
    <row r="23" spans="1:13" ht="15">
      <c r="A23" s="24">
        <v>20</v>
      </c>
      <c r="B23" s="24">
        <v>66</v>
      </c>
      <c r="C23" s="24">
        <v>1</v>
      </c>
      <c r="D23"/>
      <c r="E23"/>
      <c r="F23"/>
      <c r="G23"/>
      <c r="H23"/>
    </row>
    <row r="24" spans="1:13">
      <c r="A24" s="27"/>
      <c r="B24" s="24">
        <f>SUM(B4:B23)</f>
        <v>1126</v>
      </c>
      <c r="C24" s="24">
        <f>SUM(C4:C23)</f>
        <v>106</v>
      </c>
    </row>
    <row r="26" spans="1:13" ht="18">
      <c r="A26" s="23" t="s">
        <v>88</v>
      </c>
    </row>
    <row r="27" spans="1:13" ht="27">
      <c r="A27" s="25" t="s">
        <v>85</v>
      </c>
      <c r="B27" s="25" t="s">
        <v>86</v>
      </c>
      <c r="C27" s="25" t="s">
        <v>87</v>
      </c>
      <c r="D27"/>
      <c r="E27"/>
      <c r="F27"/>
      <c r="G27"/>
      <c r="L27" s="51" t="s">
        <v>116</v>
      </c>
      <c r="M27" s="51" t="s">
        <v>119</v>
      </c>
    </row>
    <row r="28" spans="1:13" ht="15">
      <c r="A28" s="24">
        <v>1</v>
      </c>
      <c r="B28" s="24">
        <v>100</v>
      </c>
      <c r="C28" s="24">
        <v>5</v>
      </c>
      <c r="D28"/>
      <c r="E28"/>
      <c r="F28"/>
      <c r="G28"/>
    </row>
    <row r="29" spans="1:13" ht="15">
      <c r="A29" s="24">
        <v>2</v>
      </c>
      <c r="B29" s="24">
        <v>90</v>
      </c>
      <c r="C29" s="24">
        <v>3</v>
      </c>
      <c r="D29"/>
      <c r="E29"/>
      <c r="F29"/>
      <c r="G29"/>
    </row>
    <row r="30" spans="1:13" ht="15">
      <c r="A30" s="24">
        <v>3</v>
      </c>
      <c r="B30" s="24">
        <v>85</v>
      </c>
      <c r="C30" s="24">
        <v>6</v>
      </c>
      <c r="D30"/>
      <c r="E30"/>
      <c r="F30"/>
      <c r="G30"/>
    </row>
    <row r="31" spans="1:13" ht="15">
      <c r="A31" s="24">
        <v>4</v>
      </c>
      <c r="B31" s="24">
        <v>88</v>
      </c>
      <c r="C31" s="24">
        <v>3</v>
      </c>
      <c r="D31"/>
      <c r="E31"/>
      <c r="F31"/>
      <c r="G31"/>
    </row>
    <row r="32" spans="1:13" ht="15">
      <c r="A32" s="24">
        <v>5</v>
      </c>
      <c r="B32" s="24">
        <v>93</v>
      </c>
      <c r="C32" s="24">
        <v>7</v>
      </c>
      <c r="D32"/>
      <c r="E32"/>
      <c r="F32"/>
      <c r="G32"/>
    </row>
    <row r="33" spans="1:13" ht="15">
      <c r="A33" s="24">
        <v>6</v>
      </c>
      <c r="B33" s="24">
        <v>89</v>
      </c>
      <c r="C33" s="24">
        <v>2</v>
      </c>
      <c r="D33"/>
      <c r="E33"/>
      <c r="F33"/>
      <c r="G33"/>
    </row>
    <row r="34" spans="1:13" ht="15">
      <c r="A34" s="24">
        <v>7</v>
      </c>
      <c r="B34" s="24">
        <v>73</v>
      </c>
      <c r="C34" s="24">
        <v>4</v>
      </c>
      <c r="D34"/>
      <c r="E34"/>
      <c r="F34"/>
      <c r="G34"/>
    </row>
    <row r="35" spans="1:13" ht="15">
      <c r="A35" s="24">
        <v>8</v>
      </c>
      <c r="B35" s="24">
        <v>100</v>
      </c>
      <c r="C35" s="24">
        <v>9</v>
      </c>
      <c r="D35"/>
      <c r="E35"/>
      <c r="F35"/>
      <c r="G35"/>
    </row>
    <row r="36" spans="1:13" ht="15">
      <c r="A36" s="24">
        <v>9</v>
      </c>
      <c r="B36" s="24">
        <v>90</v>
      </c>
      <c r="C36" s="24">
        <v>4</v>
      </c>
      <c r="D36"/>
      <c r="E36"/>
      <c r="F36"/>
      <c r="G36"/>
    </row>
    <row r="37" spans="1:13" ht="15">
      <c r="A37" s="24">
        <v>10</v>
      </c>
      <c r="B37" s="24">
        <v>110</v>
      </c>
      <c r="C37" s="24">
        <v>3</v>
      </c>
      <c r="D37"/>
      <c r="E37"/>
      <c r="F37"/>
      <c r="G37"/>
    </row>
    <row r="38" spans="1:13">
      <c r="B38" s="24">
        <f>SUM(B28:B37)</f>
        <v>918</v>
      </c>
      <c r="C38" s="24">
        <f>SUM(C28:C37)</f>
        <v>46</v>
      </c>
    </row>
    <row r="39" spans="1:13">
      <c r="B39" s="27"/>
      <c r="C39" s="26"/>
    </row>
    <row r="40" spans="1:13">
      <c r="B40" s="27"/>
      <c r="C40" s="26"/>
    </row>
    <row r="45" spans="1:13" ht="18">
      <c r="A45" s="23" t="s">
        <v>89</v>
      </c>
    </row>
    <row r="46" spans="1:13" ht="15">
      <c r="B46" s="24" t="s">
        <v>90</v>
      </c>
      <c r="D46" s="27"/>
      <c r="L46" s="51" t="s">
        <v>116</v>
      </c>
      <c r="M46" s="51" t="s">
        <v>119</v>
      </c>
    </row>
    <row r="47" spans="1:13" ht="15">
      <c r="B47" s="24" t="s">
        <v>91</v>
      </c>
      <c r="D47" s="27"/>
    </row>
    <row r="48" spans="1:13" ht="15">
      <c r="B48"/>
      <c r="C48"/>
      <c r="D48"/>
      <c r="E48"/>
      <c r="F48"/>
      <c r="G48"/>
    </row>
    <row r="49" spans="2:9" ht="15">
      <c r="B49"/>
      <c r="C49"/>
      <c r="D49"/>
      <c r="E49"/>
      <c r="F49"/>
      <c r="G49"/>
    </row>
    <row r="50" spans="2:9" ht="15">
      <c r="B50"/>
      <c r="C50"/>
      <c r="D50"/>
      <c r="E50"/>
      <c r="F50"/>
      <c r="G50"/>
    </row>
    <row r="51" spans="2:9" ht="15">
      <c r="B51"/>
      <c r="C51"/>
      <c r="D51"/>
      <c r="E51"/>
      <c r="F51"/>
      <c r="G51"/>
    </row>
    <row r="63" spans="2:9">
      <c r="B63" s="44" t="s">
        <v>94</v>
      </c>
      <c r="C63" s="44"/>
      <c r="D63" s="44"/>
      <c r="E63" s="44"/>
      <c r="F63" s="44"/>
      <c r="G63" s="44"/>
      <c r="H63" s="44"/>
      <c r="I63" s="44"/>
    </row>
    <row r="64" spans="2:9">
      <c r="B64" s="44"/>
      <c r="C64" s="44"/>
      <c r="D64" s="44"/>
      <c r="E64" s="44"/>
      <c r="F64" s="44"/>
      <c r="G64" s="44"/>
      <c r="H64" s="44"/>
      <c r="I64" s="44"/>
    </row>
    <row r="65" spans="2:9">
      <c r="B65" s="44"/>
      <c r="C65" s="44"/>
      <c r="D65" s="44"/>
      <c r="E65" s="44"/>
      <c r="F65" s="44"/>
      <c r="G65" s="44"/>
      <c r="H65" s="44"/>
      <c r="I65" s="44"/>
    </row>
  </sheetData>
  <mergeCells count="1">
    <mergeCell ref="B63:I6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workbookViewId="0">
      <selection activeCell="G39" sqref="G39"/>
    </sheetView>
  </sheetViews>
  <sheetFormatPr baseColWidth="10" defaultRowHeight="15" x14ac:dyDescent="0"/>
  <cols>
    <col min="1" max="1" width="3.1640625" customWidth="1"/>
  </cols>
  <sheetData>
    <row r="2" spans="2:14">
      <c r="B2" t="s">
        <v>82</v>
      </c>
    </row>
    <row r="3" spans="2:14">
      <c r="B3" t="s">
        <v>83</v>
      </c>
      <c r="M3" s="52" t="s">
        <v>117</v>
      </c>
      <c r="N3" s="52" t="s">
        <v>118</v>
      </c>
    </row>
    <row r="5" spans="2:14">
      <c r="B5" s="45" t="s">
        <v>69</v>
      </c>
      <c r="C5" s="45"/>
      <c r="D5" s="20" t="s">
        <v>70</v>
      </c>
      <c r="E5" s="20" t="s">
        <v>71</v>
      </c>
      <c r="F5" s="20" t="s">
        <v>72</v>
      </c>
      <c r="G5" s="20" t="s">
        <v>73</v>
      </c>
      <c r="H5" s="20" t="s">
        <v>74</v>
      </c>
      <c r="I5" s="20" t="s">
        <v>75</v>
      </c>
      <c r="J5" s="20" t="s">
        <v>76</v>
      </c>
      <c r="K5" s="20" t="s">
        <v>77</v>
      </c>
      <c r="L5" s="20" t="s">
        <v>78</v>
      </c>
      <c r="M5" s="20"/>
    </row>
    <row r="6" spans="2:14">
      <c r="B6" s="19">
        <f>2.1-0.005</f>
        <v>2.0950000000000002</v>
      </c>
      <c r="C6" s="19">
        <f>B6+0.005*2</f>
        <v>2.105</v>
      </c>
      <c r="D6" s="19">
        <v>16</v>
      </c>
      <c r="E6" s="10">
        <v>2.1</v>
      </c>
      <c r="F6" s="19">
        <v>-5</v>
      </c>
      <c r="G6" s="19">
        <f>D6*F6</f>
        <v>-80</v>
      </c>
      <c r="H6" s="19">
        <f>F6^2*D6</f>
        <v>400</v>
      </c>
      <c r="I6" s="21">
        <f>_xlfn.NORM.DIST(C6,$D$20,$D$23,TRUE)</f>
        <v>9.6917473160576112E-3</v>
      </c>
      <c r="J6" s="21">
        <f>I6</f>
        <v>9.6917473160576112E-3</v>
      </c>
      <c r="K6" s="21">
        <f>$D$17*J6</f>
        <v>8.2670604605971416</v>
      </c>
      <c r="L6" s="22">
        <f>(D6-K6)^2/K6</f>
        <v>7.2333272757679543</v>
      </c>
    </row>
    <row r="7" spans="2:14">
      <c r="B7" s="19">
        <f>C6</f>
        <v>2.105</v>
      </c>
      <c r="C7" s="19">
        <f t="shared" ref="C7:C16" si="0">B7+0.005*2</f>
        <v>2.1149999999999998</v>
      </c>
      <c r="D7" s="19">
        <v>28</v>
      </c>
      <c r="E7" s="10">
        <v>2.11</v>
      </c>
      <c r="F7" s="19">
        <v>-4</v>
      </c>
      <c r="G7" s="19">
        <f t="shared" ref="G7:G16" si="1">D7*F7</f>
        <v>-112</v>
      </c>
      <c r="H7" s="19">
        <f t="shared" ref="H7:H16" si="2">F7^2*D7</f>
        <v>448</v>
      </c>
      <c r="I7" s="21">
        <f t="shared" ref="I7:I16" si="3">_xlfn.NORM.DIST(C7,$D$20,$D$23,TRUE)</f>
        <v>3.5128491511152223E-2</v>
      </c>
      <c r="J7" s="21">
        <f>I7-I6</f>
        <v>2.5436744195094611E-2</v>
      </c>
      <c r="K7" s="21">
        <f t="shared" ref="K7:K16" si="4">$D$17*J7</f>
        <v>21.697542798415704</v>
      </c>
      <c r="L7" s="22">
        <f t="shared" ref="L7:L16" si="5">(D7-K7)^2/K7</f>
        <v>1.8306665942238438</v>
      </c>
    </row>
    <row r="8" spans="2:14">
      <c r="B8" s="19">
        <f t="shared" ref="B8:B16" si="6">C7</f>
        <v>2.1149999999999998</v>
      </c>
      <c r="C8" s="19">
        <f t="shared" si="0"/>
        <v>2.1249999999999996</v>
      </c>
      <c r="D8" s="19">
        <v>41</v>
      </c>
      <c r="E8" s="10">
        <v>2.12</v>
      </c>
      <c r="F8" s="19">
        <v>-3</v>
      </c>
      <c r="G8" s="19">
        <f t="shared" si="1"/>
        <v>-123</v>
      </c>
      <c r="H8" s="19">
        <f t="shared" si="2"/>
        <v>369</v>
      </c>
      <c r="I8" s="21">
        <f t="shared" si="3"/>
        <v>9.9846237695867326E-2</v>
      </c>
      <c r="J8" s="21">
        <f t="shared" ref="J8:J16" si="7">I8-I7</f>
        <v>6.4717746184715097E-2</v>
      </c>
      <c r="K8" s="21">
        <f t="shared" si="4"/>
        <v>55.204237495561976</v>
      </c>
      <c r="L8" s="22">
        <f t="shared" si="5"/>
        <v>3.6547984717033515</v>
      </c>
    </row>
    <row r="9" spans="2:14">
      <c r="B9" s="19">
        <f t="shared" si="6"/>
        <v>2.1249999999999996</v>
      </c>
      <c r="C9" s="19">
        <f t="shared" si="0"/>
        <v>2.1349999999999993</v>
      </c>
      <c r="D9" s="19">
        <v>74</v>
      </c>
      <c r="E9" s="10">
        <v>2.13</v>
      </c>
      <c r="F9" s="19">
        <v>-2</v>
      </c>
      <c r="G9" s="19">
        <f t="shared" si="1"/>
        <v>-148</v>
      </c>
      <c r="H9" s="19">
        <f t="shared" si="2"/>
        <v>296</v>
      </c>
      <c r="I9" s="21">
        <f t="shared" si="3"/>
        <v>0.22524267352034386</v>
      </c>
      <c r="J9" s="21">
        <f t="shared" si="7"/>
        <v>0.12539643582447652</v>
      </c>
      <c r="K9" s="21">
        <f t="shared" si="4"/>
        <v>106.96315975827847</v>
      </c>
      <c r="L9" s="22">
        <f t="shared" si="5"/>
        <v>10.158356425757075</v>
      </c>
    </row>
    <row r="10" spans="2:14">
      <c r="B10" s="19">
        <f t="shared" si="6"/>
        <v>2.1349999999999993</v>
      </c>
      <c r="C10" s="19">
        <f t="shared" si="0"/>
        <v>2.1449999999999991</v>
      </c>
      <c r="D10" s="19">
        <v>149</v>
      </c>
      <c r="E10" s="10">
        <v>2.14</v>
      </c>
      <c r="F10" s="19">
        <v>-1</v>
      </c>
      <c r="G10" s="19">
        <f t="shared" si="1"/>
        <v>-149</v>
      </c>
      <c r="H10" s="19">
        <f t="shared" si="2"/>
        <v>149</v>
      </c>
      <c r="I10" s="21">
        <f t="shared" si="3"/>
        <v>0.41029583466192954</v>
      </c>
      <c r="J10" s="21">
        <f t="shared" si="7"/>
        <v>0.18505316114158568</v>
      </c>
      <c r="K10" s="21">
        <f t="shared" si="4"/>
        <v>157.85034645377257</v>
      </c>
      <c r="L10" s="22">
        <f t="shared" si="5"/>
        <v>0.49622084532290706</v>
      </c>
    </row>
    <row r="11" spans="2:14">
      <c r="B11" s="19">
        <f t="shared" si="6"/>
        <v>2.1449999999999991</v>
      </c>
      <c r="C11" s="19">
        <f t="shared" si="0"/>
        <v>2.1549999999999989</v>
      </c>
      <c r="D11" s="19">
        <v>256</v>
      </c>
      <c r="E11" s="10">
        <v>2.15</v>
      </c>
      <c r="F11" s="19">
        <v>0</v>
      </c>
      <c r="G11" s="19">
        <f t="shared" si="1"/>
        <v>0</v>
      </c>
      <c r="H11" s="19">
        <f t="shared" si="2"/>
        <v>0</v>
      </c>
      <c r="I11" s="21">
        <f t="shared" si="3"/>
        <v>0.61830725328941694</v>
      </c>
      <c r="J11" s="21">
        <f t="shared" si="7"/>
        <v>0.2080114186274874</v>
      </c>
      <c r="K11" s="21">
        <f t="shared" si="4"/>
        <v>177.43374008924675</v>
      </c>
      <c r="L11" s="22">
        <f t="shared" si="5"/>
        <v>34.788519890632244</v>
      </c>
    </row>
    <row r="12" spans="2:14">
      <c r="B12" s="19">
        <f t="shared" si="6"/>
        <v>2.1549999999999989</v>
      </c>
      <c r="C12" s="19">
        <f t="shared" si="0"/>
        <v>2.1649999999999987</v>
      </c>
      <c r="D12" s="19">
        <v>137</v>
      </c>
      <c r="E12" s="10">
        <v>2.16</v>
      </c>
      <c r="F12" s="19">
        <v>1</v>
      </c>
      <c r="G12" s="19">
        <f t="shared" si="1"/>
        <v>137</v>
      </c>
      <c r="H12" s="19">
        <f t="shared" si="2"/>
        <v>137</v>
      </c>
      <c r="I12" s="21">
        <f t="shared" si="3"/>
        <v>0.79640821544980334</v>
      </c>
      <c r="J12" s="21">
        <f t="shared" si="7"/>
        <v>0.1781009621603864</v>
      </c>
      <c r="K12" s="21">
        <f t="shared" si="4"/>
        <v>151.9201207228096</v>
      </c>
      <c r="L12" s="22">
        <f t="shared" si="5"/>
        <v>1.4653095411198507</v>
      </c>
    </row>
    <row r="13" spans="2:14">
      <c r="B13" s="19">
        <f t="shared" si="6"/>
        <v>2.1649999999999987</v>
      </c>
      <c r="C13" s="19">
        <f t="shared" si="0"/>
        <v>2.1749999999999985</v>
      </c>
      <c r="D13" s="19">
        <v>82</v>
      </c>
      <c r="E13" s="10">
        <v>2.17</v>
      </c>
      <c r="F13" s="19">
        <v>2</v>
      </c>
      <c r="G13" s="19">
        <f t="shared" si="1"/>
        <v>164</v>
      </c>
      <c r="H13" s="19">
        <f t="shared" si="2"/>
        <v>328</v>
      </c>
      <c r="I13" s="21">
        <f t="shared" si="3"/>
        <v>0.91255889308213112</v>
      </c>
      <c r="J13" s="21">
        <f t="shared" si="7"/>
        <v>0.11615067763232778</v>
      </c>
      <c r="K13" s="21">
        <f t="shared" si="4"/>
        <v>99.076528020375591</v>
      </c>
      <c r="L13" s="22">
        <f t="shared" si="5"/>
        <v>2.9432582576036781</v>
      </c>
    </row>
    <row r="14" spans="2:14">
      <c r="B14" s="19">
        <f t="shared" si="6"/>
        <v>2.1749999999999985</v>
      </c>
      <c r="C14" s="19">
        <f t="shared" si="0"/>
        <v>2.1849999999999983</v>
      </c>
      <c r="D14" s="19">
        <v>40</v>
      </c>
      <c r="E14" s="10">
        <v>2.1800000000000002</v>
      </c>
      <c r="F14" s="19">
        <v>3</v>
      </c>
      <c r="G14" s="19">
        <f t="shared" si="1"/>
        <v>120</v>
      </c>
      <c r="H14" s="19">
        <f t="shared" si="2"/>
        <v>360</v>
      </c>
      <c r="I14" s="21">
        <f t="shared" si="3"/>
        <v>0.97025160104431929</v>
      </c>
      <c r="J14" s="21">
        <f t="shared" si="7"/>
        <v>5.7692707962188172E-2</v>
      </c>
      <c r="K14" s="21">
        <f t="shared" si="4"/>
        <v>49.211879891746513</v>
      </c>
      <c r="L14" s="22">
        <f t="shared" si="5"/>
        <v>1.7243545933752407</v>
      </c>
    </row>
    <row r="15" spans="2:14">
      <c r="B15" s="19">
        <f t="shared" si="6"/>
        <v>2.1849999999999983</v>
      </c>
      <c r="C15" s="19">
        <f t="shared" si="0"/>
        <v>2.1949999999999981</v>
      </c>
      <c r="D15" s="19">
        <v>19</v>
      </c>
      <c r="E15" s="10">
        <v>2.19</v>
      </c>
      <c r="F15" s="19">
        <v>4</v>
      </c>
      <c r="G15" s="19">
        <f t="shared" si="1"/>
        <v>76</v>
      </c>
      <c r="H15" s="19">
        <f t="shared" si="2"/>
        <v>304</v>
      </c>
      <c r="I15" s="21">
        <f t="shared" si="3"/>
        <v>0.99207445685964457</v>
      </c>
      <c r="J15" s="21">
        <f t="shared" si="7"/>
        <v>2.1822855815325282E-2</v>
      </c>
      <c r="K15" s="21">
        <f t="shared" si="4"/>
        <v>18.614896010472464</v>
      </c>
      <c r="L15" s="22">
        <f t="shared" si="5"/>
        <v>7.9670110790084764E-3</v>
      </c>
    </row>
    <row r="16" spans="2:14">
      <c r="B16" s="19">
        <f t="shared" si="6"/>
        <v>2.1949999999999981</v>
      </c>
      <c r="C16" s="19">
        <f t="shared" si="0"/>
        <v>2.2049999999999979</v>
      </c>
      <c r="D16" s="19">
        <v>11</v>
      </c>
      <c r="E16" s="10">
        <v>2.2000000000000002</v>
      </c>
      <c r="F16" s="19">
        <v>5</v>
      </c>
      <c r="G16" s="19">
        <f t="shared" si="1"/>
        <v>55</v>
      </c>
      <c r="H16" s="19">
        <f t="shared" si="2"/>
        <v>275</v>
      </c>
      <c r="I16" s="21">
        <f t="shared" si="3"/>
        <v>0.99835972471416978</v>
      </c>
      <c r="J16" s="21">
        <f t="shared" si="7"/>
        <v>6.2852678545252116E-3</v>
      </c>
      <c r="K16" s="21">
        <f t="shared" si="4"/>
        <v>5.3613334799100052</v>
      </c>
      <c r="L16" s="22">
        <f t="shared" si="5"/>
        <v>5.9303455462944843</v>
      </c>
    </row>
    <row r="17" spans="3:12">
      <c r="D17" s="20">
        <f>SUM(D6:D16)</f>
        <v>853</v>
      </c>
      <c r="G17" s="20">
        <f>SUM(G6:G16)</f>
        <v>-60</v>
      </c>
      <c r="H17" s="20">
        <f>SUM(H6:H16)</f>
        <v>3066</v>
      </c>
    </row>
    <row r="18" spans="3:12">
      <c r="K18" t="s">
        <v>79</v>
      </c>
      <c r="L18" s="14">
        <f>SUM(L6:L16)</f>
        <v>70.23312445287965</v>
      </c>
    </row>
    <row r="20" spans="3:12">
      <c r="C20" t="s">
        <v>27</v>
      </c>
      <c r="D20" s="22">
        <f>E11+(G17*0.01)/D17</f>
        <v>2.1492966002344667</v>
      </c>
      <c r="K20" t="s">
        <v>80</v>
      </c>
      <c r="L20">
        <v>15.51</v>
      </c>
    </row>
    <row r="21" spans="3:12">
      <c r="D21" s="22"/>
    </row>
    <row r="22" spans="3:12">
      <c r="D22" s="22"/>
    </row>
    <row r="23" spans="3:12">
      <c r="C23" t="s">
        <v>28</v>
      </c>
      <c r="D23" s="22">
        <f>0.01*SQRT((H17/D17)-(G17^2/D17^2))</f>
        <v>1.8945778130164539E-2</v>
      </c>
      <c r="J23" t="s">
        <v>81</v>
      </c>
    </row>
  </sheetData>
  <mergeCells count="1">
    <mergeCell ref="B5:C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8"/>
  <sheetViews>
    <sheetView topLeftCell="I1" workbookViewId="0">
      <selection activeCell="J28" sqref="J28"/>
    </sheetView>
  </sheetViews>
  <sheetFormatPr baseColWidth="10" defaultRowHeight="15" x14ac:dyDescent="0"/>
  <cols>
    <col min="1" max="1" width="4.5" customWidth="1"/>
    <col min="2" max="2" width="25.6640625" customWidth="1"/>
    <col min="9" max="9" width="3.6640625" customWidth="1"/>
    <col min="10" max="10" width="23.6640625" customWidth="1"/>
    <col min="11" max="11" width="17.1640625" bestFit="1" customWidth="1"/>
    <col min="12" max="12" width="16.33203125" bestFit="1" customWidth="1"/>
    <col min="13" max="13" width="23.33203125" bestFit="1" customWidth="1"/>
    <col min="14" max="15" width="12.1640625" bestFit="1" customWidth="1"/>
    <col min="16" max="16" width="16.5" bestFit="1" customWidth="1"/>
  </cols>
  <sheetData>
    <row r="3" spans="2:14">
      <c r="B3" s="33"/>
      <c r="C3" s="46" t="s">
        <v>93</v>
      </c>
      <c r="D3" s="46"/>
      <c r="E3" s="46"/>
      <c r="F3" s="46"/>
      <c r="G3" s="46"/>
      <c r="H3" s="46"/>
      <c r="J3" t="s">
        <v>95</v>
      </c>
    </row>
    <row r="4" spans="2:14">
      <c r="B4" s="34" t="s">
        <v>92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</row>
    <row r="5" spans="2:14">
      <c r="B5" s="35">
        <v>1</v>
      </c>
      <c r="C5" s="33">
        <v>72</v>
      </c>
      <c r="D5" s="33">
        <v>65</v>
      </c>
      <c r="E5" s="33">
        <v>67</v>
      </c>
      <c r="F5" s="33">
        <v>75</v>
      </c>
      <c r="G5" s="33">
        <v>62</v>
      </c>
      <c r="H5" s="33">
        <v>73</v>
      </c>
      <c r="J5" s="30" t="s">
        <v>96</v>
      </c>
      <c r="K5" s="30" t="s">
        <v>97</v>
      </c>
      <c r="L5" s="30" t="s">
        <v>98</v>
      </c>
      <c r="M5" s="30" t="s">
        <v>99</v>
      </c>
      <c r="N5" s="30" t="s">
        <v>100</v>
      </c>
    </row>
    <row r="6" spans="2:14">
      <c r="B6" s="35">
        <v>2</v>
      </c>
      <c r="C6" s="33">
        <v>55</v>
      </c>
      <c r="D6" s="33">
        <v>59</v>
      </c>
      <c r="E6" s="33">
        <v>68</v>
      </c>
      <c r="F6" s="33">
        <v>70</v>
      </c>
      <c r="G6" s="33">
        <v>53</v>
      </c>
      <c r="H6" s="33">
        <v>50</v>
      </c>
      <c r="J6" t="s">
        <v>101</v>
      </c>
      <c r="K6">
        <v>6</v>
      </c>
      <c r="L6">
        <v>414</v>
      </c>
      <c r="M6">
        <v>69</v>
      </c>
      <c r="N6">
        <v>26</v>
      </c>
    </row>
    <row r="7" spans="2:14">
      <c r="B7" s="36">
        <v>3</v>
      </c>
      <c r="C7" s="37">
        <v>64</v>
      </c>
      <c r="D7" s="37">
        <v>74</v>
      </c>
      <c r="E7" s="37">
        <v>61</v>
      </c>
      <c r="F7" s="37">
        <v>58</v>
      </c>
      <c r="G7" s="37">
        <v>51</v>
      </c>
      <c r="H7" s="37">
        <v>69</v>
      </c>
      <c r="J7" t="s">
        <v>102</v>
      </c>
      <c r="K7">
        <v>6</v>
      </c>
      <c r="L7">
        <v>355</v>
      </c>
      <c r="M7" s="14">
        <v>59.166666669999998</v>
      </c>
      <c r="N7" s="14">
        <v>66.966666669999995</v>
      </c>
    </row>
    <row r="8" spans="2:14">
      <c r="J8" t="s">
        <v>103</v>
      </c>
      <c r="K8">
        <v>6</v>
      </c>
      <c r="L8">
        <v>377</v>
      </c>
      <c r="M8" s="14">
        <v>62.833333330000002</v>
      </c>
      <c r="N8" s="14">
        <v>66.166666669999998</v>
      </c>
    </row>
    <row r="10" spans="2:14">
      <c r="C10" s="39" t="s">
        <v>22</v>
      </c>
      <c r="D10" s="39" t="s">
        <v>23</v>
      </c>
      <c r="E10" s="39" t="s">
        <v>24</v>
      </c>
      <c r="J10">
        <v>1</v>
      </c>
      <c r="K10">
        <v>3</v>
      </c>
      <c r="L10">
        <v>191</v>
      </c>
      <c r="M10" s="29">
        <v>63.666666669999998</v>
      </c>
      <c r="N10" s="29">
        <v>72.333333330000002</v>
      </c>
    </row>
    <row r="11" spans="2:14">
      <c r="C11" s="40">
        <v>72</v>
      </c>
      <c r="D11" s="40">
        <v>55</v>
      </c>
      <c r="E11" s="40">
        <v>64</v>
      </c>
      <c r="J11">
        <v>2</v>
      </c>
      <c r="K11">
        <v>3</v>
      </c>
      <c r="L11">
        <v>198</v>
      </c>
      <c r="M11">
        <v>66</v>
      </c>
      <c r="N11">
        <v>57</v>
      </c>
    </row>
    <row r="12" spans="2:14">
      <c r="C12" s="40">
        <v>65</v>
      </c>
      <c r="D12" s="40">
        <v>59</v>
      </c>
      <c r="E12" s="40">
        <v>74</v>
      </c>
      <c r="J12">
        <v>3</v>
      </c>
      <c r="K12">
        <v>3</v>
      </c>
      <c r="L12">
        <v>196</v>
      </c>
      <c r="M12" s="14">
        <v>65.333333330000002</v>
      </c>
      <c r="N12" s="14">
        <v>14.33333333</v>
      </c>
    </row>
    <row r="13" spans="2:14">
      <c r="C13" s="40">
        <v>67</v>
      </c>
      <c r="D13" s="40">
        <v>68</v>
      </c>
      <c r="E13" s="40">
        <v>61</v>
      </c>
      <c r="J13">
        <v>4</v>
      </c>
      <c r="K13">
        <v>3</v>
      </c>
      <c r="L13">
        <v>203</v>
      </c>
      <c r="M13" s="14">
        <v>67.666666669999998</v>
      </c>
      <c r="N13" s="14">
        <v>76.333333330000002</v>
      </c>
    </row>
    <row r="14" spans="2:14">
      <c r="C14" s="40">
        <v>75</v>
      </c>
      <c r="D14" s="40">
        <v>70</v>
      </c>
      <c r="E14" s="40">
        <v>58</v>
      </c>
      <c r="J14">
        <v>5</v>
      </c>
      <c r="K14">
        <v>3</v>
      </c>
      <c r="L14">
        <v>166</v>
      </c>
      <c r="M14" s="14">
        <v>55.333333330000002</v>
      </c>
      <c r="N14" s="14">
        <v>34.333333330000002</v>
      </c>
    </row>
    <row r="15" spans="2:14">
      <c r="C15" s="40">
        <v>62</v>
      </c>
      <c r="D15" s="40">
        <v>53</v>
      </c>
      <c r="E15" s="40">
        <v>51</v>
      </c>
      <c r="J15" s="31">
        <v>6</v>
      </c>
      <c r="K15" s="31">
        <v>3</v>
      </c>
      <c r="L15" s="31">
        <v>192</v>
      </c>
      <c r="M15" s="31">
        <v>64</v>
      </c>
      <c r="N15" s="31">
        <v>151</v>
      </c>
    </row>
    <row r="16" spans="2:14">
      <c r="C16" s="40">
        <v>73</v>
      </c>
      <c r="D16" s="40">
        <v>50</v>
      </c>
      <c r="E16" s="40">
        <v>69</v>
      </c>
    </row>
    <row r="18" spans="10:17">
      <c r="J18" t="s">
        <v>104</v>
      </c>
    </row>
    <row r="19" spans="10:17">
      <c r="J19" s="6" t="s">
        <v>105</v>
      </c>
      <c r="K19" s="6" t="s">
        <v>106</v>
      </c>
      <c r="L19" s="6" t="s">
        <v>107</v>
      </c>
      <c r="M19" s="6" t="s">
        <v>108</v>
      </c>
      <c r="N19" s="6" t="s">
        <v>109</v>
      </c>
      <c r="O19" s="6" t="s">
        <v>110</v>
      </c>
      <c r="P19" s="6" t="s">
        <v>111</v>
      </c>
      <c r="Q19" s="51" t="s">
        <v>116</v>
      </c>
    </row>
    <row r="20" spans="10:17">
      <c r="J20" s="19" t="s">
        <v>112</v>
      </c>
      <c r="K20" s="10">
        <v>296.33333329999999</v>
      </c>
      <c r="L20" s="19">
        <v>2</v>
      </c>
      <c r="M20" s="21">
        <v>148.16666670000001</v>
      </c>
      <c r="N20" s="28">
        <v>2.8807517819999999</v>
      </c>
      <c r="O20" s="28">
        <v>0.10280441799999999</v>
      </c>
      <c r="P20" s="28">
        <v>4.102821015</v>
      </c>
    </row>
    <row r="21" spans="10:17">
      <c r="J21" s="19" t="s">
        <v>113</v>
      </c>
      <c r="K21" s="10">
        <v>281.33333329999999</v>
      </c>
      <c r="L21" s="19">
        <v>5</v>
      </c>
      <c r="M21" s="21">
        <v>56.266666669999999</v>
      </c>
      <c r="N21" s="28">
        <v>1.0939727800000001</v>
      </c>
      <c r="O21" s="28">
        <v>0.42071775099999997</v>
      </c>
      <c r="P21" s="28">
        <v>3.3258345299999998</v>
      </c>
    </row>
    <row r="22" spans="10:17">
      <c r="J22" s="19" t="s">
        <v>114</v>
      </c>
      <c r="K22" s="10">
        <v>514.33333330000005</v>
      </c>
      <c r="L22" s="19">
        <v>10</v>
      </c>
      <c r="M22" s="21">
        <v>51.433333330000004</v>
      </c>
      <c r="N22" s="19"/>
      <c r="O22" s="19"/>
      <c r="P22" s="19"/>
    </row>
    <row r="23" spans="10:17">
      <c r="J23" s="19"/>
      <c r="K23" s="19"/>
      <c r="L23" s="19"/>
      <c r="M23" s="19"/>
      <c r="N23" s="19"/>
      <c r="O23" s="19"/>
      <c r="P23" s="19"/>
    </row>
    <row r="24" spans="10:17">
      <c r="J24" s="32" t="s">
        <v>115</v>
      </c>
      <c r="K24" s="32">
        <v>1092</v>
      </c>
      <c r="L24" s="32">
        <v>17</v>
      </c>
      <c r="M24" s="32"/>
      <c r="N24" s="32"/>
      <c r="O24" s="32"/>
      <c r="P24" s="32"/>
    </row>
    <row r="26" spans="10:17">
      <c r="J26" s="38" t="s">
        <v>121</v>
      </c>
      <c r="Q26" s="51" t="s">
        <v>116</v>
      </c>
    </row>
    <row r="27" spans="10:17">
      <c r="J27" s="38" t="s">
        <v>122</v>
      </c>
    </row>
    <row r="28" spans="10:17">
      <c r="J28" s="41"/>
    </row>
  </sheetData>
  <mergeCells count="1">
    <mergeCell ref="C3:H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0"/>
  <sheetViews>
    <sheetView tabSelected="1" topLeftCell="A30" workbookViewId="0">
      <selection activeCell="B2" sqref="B2:C12"/>
    </sheetView>
  </sheetViews>
  <sheetFormatPr baseColWidth="10" defaultRowHeight="15" x14ac:dyDescent="0"/>
  <cols>
    <col min="1" max="1" width="1.83203125" customWidth="1"/>
    <col min="2" max="2" width="19.33203125" bestFit="1" customWidth="1"/>
    <col min="3" max="3" width="16" customWidth="1"/>
    <col min="4" max="4" width="20.1640625" customWidth="1"/>
    <col min="5" max="5" width="12" bestFit="1" customWidth="1"/>
    <col min="8" max="8" width="12.1640625" customWidth="1"/>
    <col min="11" max="11" width="10.83203125" customWidth="1"/>
  </cols>
  <sheetData>
    <row r="2" spans="2:10">
      <c r="B2" s="47" t="s">
        <v>0</v>
      </c>
      <c r="C2" s="47"/>
    </row>
    <row r="3" spans="2:10">
      <c r="B3" s="1" t="s">
        <v>1</v>
      </c>
      <c r="C3" s="2" t="s">
        <v>2</v>
      </c>
    </row>
    <row r="4" spans="2:10">
      <c r="B4" s="1" t="s">
        <v>3</v>
      </c>
      <c r="C4" s="3">
        <v>1150</v>
      </c>
    </row>
    <row r="5" spans="2:10">
      <c r="B5" s="1" t="s">
        <v>4</v>
      </c>
      <c r="C5" s="4">
        <v>4.0000000000000001E-3</v>
      </c>
    </row>
    <row r="6" spans="2:10">
      <c r="B6" s="1" t="s">
        <v>5</v>
      </c>
      <c r="C6" s="3" t="s">
        <v>6</v>
      </c>
    </row>
    <row r="7" spans="2:10">
      <c r="B7" s="1" t="s">
        <v>7</v>
      </c>
      <c r="C7" s="3" t="s">
        <v>8</v>
      </c>
    </row>
    <row r="8" spans="2:10">
      <c r="B8" s="1" t="s">
        <v>9</v>
      </c>
      <c r="C8" s="3" t="s">
        <v>10</v>
      </c>
    </row>
    <row r="9" spans="2:10">
      <c r="B9" s="1" t="s">
        <v>11</v>
      </c>
      <c r="C9" s="3" t="s">
        <v>12</v>
      </c>
    </row>
    <row r="10" spans="2:10">
      <c r="B10" s="1" t="s">
        <v>13</v>
      </c>
      <c r="C10" s="3">
        <v>15</v>
      </c>
    </row>
    <row r="11" spans="2:10">
      <c r="B11" s="1" t="s">
        <v>14</v>
      </c>
      <c r="C11" s="3">
        <v>1.31</v>
      </c>
    </row>
    <row r="12" spans="2:10">
      <c r="B12" s="1" t="s">
        <v>15</v>
      </c>
      <c r="C12" s="3" t="s">
        <v>16</v>
      </c>
      <c r="D12" t="s">
        <v>17</v>
      </c>
      <c r="E12" s="3" t="s">
        <v>18</v>
      </c>
    </row>
    <row r="13" spans="2:10">
      <c r="E13" t="s">
        <v>19</v>
      </c>
      <c r="F13" s="5">
        <v>4.75</v>
      </c>
    </row>
    <row r="15" spans="2:10">
      <c r="B15" s="48" t="s">
        <v>20</v>
      </c>
      <c r="C15" s="49"/>
      <c r="D15" s="49"/>
      <c r="E15" s="49"/>
      <c r="F15" s="49"/>
      <c r="G15" s="50"/>
      <c r="H15" s="51" t="s">
        <v>120</v>
      </c>
    </row>
    <row r="16" spans="2:10">
      <c r="B16" s="7" t="s">
        <v>21</v>
      </c>
      <c r="C16" s="7" t="s">
        <v>22</v>
      </c>
      <c r="D16" s="7" t="s">
        <v>23</v>
      </c>
      <c r="E16" s="7" t="s">
        <v>24</v>
      </c>
      <c r="F16" s="7" t="s">
        <v>25</v>
      </c>
      <c r="G16" s="7" t="s">
        <v>26</v>
      </c>
      <c r="H16" s="53" t="s">
        <v>119</v>
      </c>
      <c r="I16" s="8" t="s">
        <v>27</v>
      </c>
      <c r="J16" s="8" t="s">
        <v>28</v>
      </c>
    </row>
    <row r="17" spans="2:10">
      <c r="B17" s="3">
        <v>1</v>
      </c>
      <c r="C17" s="9">
        <v>4.7</v>
      </c>
      <c r="D17" s="9">
        <v>4.6500000000000004</v>
      </c>
      <c r="E17" s="9">
        <v>4.7552878937171599</v>
      </c>
      <c r="F17" s="9">
        <v>3.9998483193214001</v>
      </c>
      <c r="G17" s="9">
        <v>4.01</v>
      </c>
      <c r="I17" s="10">
        <f>AVERAGE(C17:G17)</f>
        <v>4.423027242607712</v>
      </c>
      <c r="J17" s="10">
        <f>STDEV(C17:G17)</f>
        <v>0.38350345026522004</v>
      </c>
    </row>
    <row r="18" spans="2:10">
      <c r="B18" s="3">
        <f>B17+1</f>
        <v>2</v>
      </c>
      <c r="C18" s="9">
        <v>4.5810125458094397</v>
      </c>
      <c r="D18" s="9">
        <v>4.25</v>
      </c>
      <c r="E18" s="9">
        <v>4.25</v>
      </c>
      <c r="F18" s="9">
        <v>4.1500000000000004</v>
      </c>
      <c r="G18" s="9">
        <v>4.17</v>
      </c>
      <c r="I18" s="10">
        <f>AVERAGE(C18:G18)</f>
        <v>4.2802025091618887</v>
      </c>
      <c r="J18" s="10">
        <f>STDEV(C18:G18)</f>
        <v>0.17421850338359349</v>
      </c>
    </row>
    <row r="19" spans="2:10">
      <c r="B19" s="3">
        <f t="shared" ref="B19:B26" si="0">B18+1</f>
        <v>3</v>
      </c>
      <c r="C19" s="9">
        <v>4.5810125458094397</v>
      </c>
      <c r="D19" s="9">
        <v>4.45</v>
      </c>
      <c r="E19" s="9">
        <v>4.25</v>
      </c>
      <c r="F19" s="9">
        <v>4.25</v>
      </c>
      <c r="G19" s="9">
        <v>4.47</v>
      </c>
      <c r="I19" s="10">
        <f>AVERAGE(C19:G19)</f>
        <v>4.4002025091618879</v>
      </c>
      <c r="J19" s="10">
        <f>STDEV(C19:G19)</f>
        <v>0.14591550353767352</v>
      </c>
    </row>
    <row r="20" spans="2:10">
      <c r="B20" s="3">
        <f t="shared" si="0"/>
        <v>4</v>
      </c>
      <c r="C20" s="9">
        <v>4.2</v>
      </c>
      <c r="D20" s="9">
        <v>4.1500000000000004</v>
      </c>
      <c r="E20" s="9">
        <v>4.17</v>
      </c>
      <c r="F20" s="9">
        <v>4.3499999999999996</v>
      </c>
      <c r="G20" s="9">
        <v>4.54</v>
      </c>
      <c r="I20" s="10">
        <f t="shared" ref="I20:I26" si="1">AVERAGE(C20:G20)</f>
        <v>4.282</v>
      </c>
      <c r="J20" s="10">
        <f t="shared" ref="J20:J26" si="2">STDEV(C20:G20)</f>
        <v>0.16422545478700909</v>
      </c>
    </row>
    <row r="21" spans="2:10">
      <c r="B21" s="3">
        <f t="shared" si="0"/>
        <v>5</v>
      </c>
      <c r="C21" s="9">
        <v>4.68</v>
      </c>
      <c r="D21" s="9">
        <v>4.3617758725149196</v>
      </c>
      <c r="E21" s="9">
        <v>4.4008415760322404</v>
      </c>
      <c r="F21" s="9">
        <v>4.45</v>
      </c>
      <c r="G21" s="9">
        <v>4.6500000000000004</v>
      </c>
      <c r="I21" s="10">
        <f>AVERAGE(C21:G21)</f>
        <v>4.5085234897094324</v>
      </c>
      <c r="J21" s="10">
        <f>STDEV(C21:G21)</f>
        <v>0.14660751436970049</v>
      </c>
    </row>
    <row r="22" spans="2:10">
      <c r="B22" s="3">
        <f t="shared" si="0"/>
        <v>6</v>
      </c>
      <c r="C22" s="9">
        <v>4.62</v>
      </c>
      <c r="D22" s="9">
        <v>4.37</v>
      </c>
      <c r="E22" s="9">
        <v>4.3899999999999997</v>
      </c>
      <c r="F22" s="9">
        <v>4.75</v>
      </c>
      <c r="G22" s="9">
        <v>4.63</v>
      </c>
      <c r="I22" s="10">
        <f t="shared" si="1"/>
        <v>4.5519999999999996</v>
      </c>
      <c r="J22" s="10">
        <f t="shared" si="2"/>
        <v>0.16528762809115513</v>
      </c>
    </row>
    <row r="23" spans="2:10">
      <c r="B23" s="3">
        <f t="shared" si="0"/>
        <v>7</v>
      </c>
      <c r="C23" s="9">
        <v>4.4621167360056058</v>
      </c>
      <c r="D23" s="9">
        <v>4.4648442574902276</v>
      </c>
      <c r="E23" s="9">
        <v>4.0214962118984001</v>
      </c>
      <c r="F23" s="9">
        <v>4.2583243166312288</v>
      </c>
      <c r="G23" s="9">
        <v>4.47</v>
      </c>
      <c r="I23" s="10">
        <f t="shared" si="1"/>
        <v>4.3353563044050922</v>
      </c>
      <c r="J23" s="10">
        <f t="shared" si="2"/>
        <v>0.1971080582991743</v>
      </c>
    </row>
    <row r="24" spans="2:10">
      <c r="B24" s="3">
        <f t="shared" si="0"/>
        <v>8</v>
      </c>
      <c r="C24" s="9">
        <v>4.55</v>
      </c>
      <c r="D24" s="9">
        <v>4.3</v>
      </c>
      <c r="E24" s="9">
        <v>4.29</v>
      </c>
      <c r="F24" s="9">
        <v>4.1900000000000004</v>
      </c>
      <c r="G24" s="9">
        <v>4.2</v>
      </c>
      <c r="I24" s="10">
        <f t="shared" si="1"/>
        <v>4.306</v>
      </c>
      <c r="J24" s="10">
        <f t="shared" si="2"/>
        <v>0.14536161804272799</v>
      </c>
    </row>
    <row r="25" spans="2:10">
      <c r="B25" s="3">
        <f t="shared" si="0"/>
        <v>9</v>
      </c>
      <c r="C25" s="9">
        <v>4.59</v>
      </c>
      <c r="D25" s="9">
        <v>4.26</v>
      </c>
      <c r="E25" s="9">
        <v>4.29</v>
      </c>
      <c r="F25" s="9">
        <v>4.22</v>
      </c>
      <c r="G25" s="9">
        <v>4.1500000000000004</v>
      </c>
      <c r="I25" s="10">
        <f t="shared" si="1"/>
        <v>4.3019999999999996</v>
      </c>
      <c r="J25" s="10">
        <f t="shared" si="2"/>
        <v>0.16932217811025219</v>
      </c>
    </row>
    <row r="26" spans="2:10">
      <c r="B26" s="3">
        <f t="shared" si="0"/>
        <v>10</v>
      </c>
      <c r="C26" s="9">
        <v>4.5810125458094397</v>
      </c>
      <c r="D26" s="9">
        <v>4.45</v>
      </c>
      <c r="E26" s="9">
        <v>4.25</v>
      </c>
      <c r="F26" s="9">
        <v>4.25</v>
      </c>
      <c r="G26" s="9">
        <v>4.47</v>
      </c>
      <c r="I26" s="10">
        <f t="shared" si="1"/>
        <v>4.4002025091618879</v>
      </c>
      <c r="J26" s="10">
        <f t="shared" si="2"/>
        <v>0.14591550353767352</v>
      </c>
    </row>
    <row r="27" spans="2:10">
      <c r="G27" s="11"/>
    </row>
    <row r="29" spans="2:10">
      <c r="C29" t="s">
        <v>29</v>
      </c>
      <c r="D29" s="10">
        <f t="shared" ref="D29:D38" si="3">($F$13-I17)/J17</f>
        <v>0.85259404358986346</v>
      </c>
      <c r="E29" s="12" t="s">
        <v>30</v>
      </c>
      <c r="F29" t="s">
        <v>31</v>
      </c>
      <c r="G29" t="s">
        <v>32</v>
      </c>
    </row>
    <row r="30" spans="2:10">
      <c r="C30" t="s">
        <v>33</v>
      </c>
      <c r="D30" s="10">
        <f t="shared" si="3"/>
        <v>2.6965992802940879</v>
      </c>
      <c r="E30" s="12" t="s">
        <v>34</v>
      </c>
      <c r="F30" t="s">
        <v>35</v>
      </c>
      <c r="G30" t="s">
        <v>36</v>
      </c>
    </row>
    <row r="31" spans="2:10">
      <c r="C31" t="s">
        <v>37</v>
      </c>
      <c r="D31" s="10">
        <f t="shared" si="3"/>
        <v>2.3972606224656507</v>
      </c>
      <c r="E31" s="12" t="s">
        <v>38</v>
      </c>
      <c r="F31" t="s">
        <v>35</v>
      </c>
      <c r="G31" t="s">
        <v>36</v>
      </c>
    </row>
    <row r="32" spans="2:10">
      <c r="C32" t="s">
        <v>39</v>
      </c>
      <c r="D32" s="10">
        <f t="shared" si="3"/>
        <v>2.8497409284508839</v>
      </c>
      <c r="E32" s="12" t="s">
        <v>40</v>
      </c>
      <c r="F32" t="s">
        <v>35</v>
      </c>
      <c r="G32" t="s">
        <v>36</v>
      </c>
    </row>
    <row r="33" spans="2:12">
      <c r="C33" t="s">
        <v>41</v>
      </c>
      <c r="D33" s="10">
        <f t="shared" si="3"/>
        <v>1.6470950437208542</v>
      </c>
      <c r="E33" s="12" t="s">
        <v>42</v>
      </c>
      <c r="F33" t="s">
        <v>31</v>
      </c>
      <c r="G33" t="s">
        <v>32</v>
      </c>
    </row>
    <row r="34" spans="2:12">
      <c r="C34" t="s">
        <v>43</v>
      </c>
      <c r="D34" s="10">
        <f t="shared" si="3"/>
        <v>1.1979117994893398</v>
      </c>
      <c r="E34" s="12" t="s">
        <v>44</v>
      </c>
      <c r="F34" t="s">
        <v>45</v>
      </c>
      <c r="G34" t="s">
        <v>32</v>
      </c>
      <c r="H34" s="42" t="s">
        <v>46</v>
      </c>
      <c r="I34" s="13"/>
      <c r="J34" s="13"/>
      <c r="K34" s="13"/>
      <c r="L34" s="13"/>
    </row>
    <row r="35" spans="2:12">
      <c r="C35" t="s">
        <v>47</v>
      </c>
      <c r="D35" s="10">
        <f t="shared" si="3"/>
        <v>2.1036364478085101</v>
      </c>
      <c r="E35" s="12" t="s">
        <v>48</v>
      </c>
      <c r="F35" t="s">
        <v>45</v>
      </c>
      <c r="G35" t="s">
        <v>32</v>
      </c>
    </row>
    <row r="36" spans="2:12">
      <c r="C36" t="s">
        <v>49</v>
      </c>
      <c r="D36" s="10">
        <f t="shared" si="3"/>
        <v>3.0544514155689253</v>
      </c>
      <c r="E36" s="12" t="s">
        <v>50</v>
      </c>
      <c r="F36" t="s">
        <v>51</v>
      </c>
      <c r="G36" t="s">
        <v>36</v>
      </c>
    </row>
    <row r="37" spans="2:12">
      <c r="C37" t="s">
        <v>52</v>
      </c>
      <c r="D37" s="10">
        <f t="shared" si="3"/>
        <v>2.6458435923750661</v>
      </c>
      <c r="E37" s="12" t="s">
        <v>53</v>
      </c>
      <c r="F37" t="s">
        <v>51</v>
      </c>
      <c r="G37" t="s">
        <v>36</v>
      </c>
    </row>
    <row r="38" spans="2:12">
      <c r="C38" t="s">
        <v>54</v>
      </c>
      <c r="D38" s="10">
        <f t="shared" si="3"/>
        <v>2.3972606224656507</v>
      </c>
      <c r="E38" s="12" t="s">
        <v>55</v>
      </c>
      <c r="F38" t="s">
        <v>51</v>
      </c>
      <c r="G38" t="s">
        <v>36</v>
      </c>
    </row>
    <row r="39" spans="2:12">
      <c r="D39" s="14"/>
    </row>
    <row r="40" spans="2:12">
      <c r="B40" t="s">
        <v>56</v>
      </c>
    </row>
    <row r="41" spans="2:12">
      <c r="B41" t="s">
        <v>57</v>
      </c>
    </row>
    <row r="43" spans="2:12">
      <c r="B43" s="47" t="s">
        <v>0</v>
      </c>
      <c r="C43" s="47"/>
      <c r="H43" s="53" t="s">
        <v>120</v>
      </c>
    </row>
    <row r="44" spans="2:12">
      <c r="B44" s="1" t="s">
        <v>1</v>
      </c>
      <c r="C44" s="2" t="s">
        <v>58</v>
      </c>
      <c r="H44" s="53" t="s">
        <v>119</v>
      </c>
    </row>
    <row r="45" spans="2:12">
      <c r="B45" s="1" t="s">
        <v>3</v>
      </c>
      <c r="C45" s="3">
        <v>1150</v>
      </c>
    </row>
    <row r="46" spans="2:12">
      <c r="B46" s="1" t="s">
        <v>4</v>
      </c>
      <c r="C46" s="15">
        <v>15</v>
      </c>
    </row>
    <row r="47" spans="2:12">
      <c r="B47" s="1" t="s">
        <v>5</v>
      </c>
      <c r="C47" s="3" t="s">
        <v>6</v>
      </c>
    </row>
    <row r="48" spans="2:12">
      <c r="B48" s="1" t="s">
        <v>7</v>
      </c>
      <c r="C48" s="3" t="s">
        <v>8</v>
      </c>
    </row>
    <row r="49" spans="2:8">
      <c r="B49" s="1" t="s">
        <v>9</v>
      </c>
      <c r="C49" s="3" t="s">
        <v>10</v>
      </c>
    </row>
    <row r="50" spans="2:8">
      <c r="B50" s="1" t="s">
        <v>11</v>
      </c>
      <c r="C50" s="3" t="s">
        <v>59</v>
      </c>
    </row>
    <row r="51" spans="2:8">
      <c r="B51" s="1" t="s">
        <v>13</v>
      </c>
      <c r="C51" s="3">
        <v>80</v>
      </c>
    </row>
    <row r="52" spans="2:8">
      <c r="B52" s="1" t="s">
        <v>60</v>
      </c>
      <c r="C52" s="3">
        <v>21</v>
      </c>
    </row>
    <row r="53" spans="2:8">
      <c r="B53" s="1" t="s">
        <v>61</v>
      </c>
      <c r="C53" s="3">
        <v>22</v>
      </c>
    </row>
    <row r="55" spans="2:8">
      <c r="C55" s="47" t="s">
        <v>62</v>
      </c>
      <c r="D55" s="47"/>
    </row>
    <row r="56" spans="2:8">
      <c r="C56" s="7" t="s">
        <v>21</v>
      </c>
      <c r="D56" s="16" t="s">
        <v>63</v>
      </c>
      <c r="E56" s="16" t="s">
        <v>60</v>
      </c>
      <c r="F56" s="16" t="s">
        <v>61</v>
      </c>
      <c r="G56" s="16" t="s">
        <v>64</v>
      </c>
      <c r="H56" s="16" t="s">
        <v>65</v>
      </c>
    </row>
    <row r="57" spans="2:8">
      <c r="C57" s="3">
        <v>1</v>
      </c>
      <c r="D57" s="17">
        <v>21</v>
      </c>
      <c r="E57" s="3">
        <v>21</v>
      </c>
      <c r="F57" s="3">
        <v>22</v>
      </c>
      <c r="G57" s="3" t="s">
        <v>36</v>
      </c>
      <c r="H57" s="3" t="s">
        <v>6</v>
      </c>
    </row>
    <row r="58" spans="2:8">
      <c r="C58" s="3">
        <f>C57+1</f>
        <v>2</v>
      </c>
      <c r="D58" s="18">
        <v>24</v>
      </c>
      <c r="E58" s="3">
        <v>21</v>
      </c>
      <c r="F58" s="3">
        <v>22</v>
      </c>
      <c r="G58" s="3" t="s">
        <v>32</v>
      </c>
      <c r="H58" s="3" t="s">
        <v>6</v>
      </c>
    </row>
    <row r="59" spans="2:8">
      <c r="C59" s="3">
        <f t="shared" ref="C59:C66" si="4">C58+1</f>
        <v>3</v>
      </c>
      <c r="D59" s="18">
        <v>25</v>
      </c>
      <c r="E59" s="3">
        <v>21</v>
      </c>
      <c r="F59" s="3">
        <v>22</v>
      </c>
      <c r="G59" s="3" t="s">
        <v>32</v>
      </c>
      <c r="H59" s="43" t="s">
        <v>66</v>
      </c>
    </row>
    <row r="60" spans="2:8">
      <c r="C60" s="3">
        <f t="shared" si="4"/>
        <v>4</v>
      </c>
      <c r="D60" s="18">
        <v>15</v>
      </c>
      <c r="E60" s="43">
        <v>12</v>
      </c>
      <c r="F60" s="43">
        <v>13</v>
      </c>
      <c r="G60" s="3" t="s">
        <v>32</v>
      </c>
      <c r="H60" s="3" t="s">
        <v>66</v>
      </c>
    </row>
    <row r="61" spans="2:8">
      <c r="C61" s="3">
        <f t="shared" si="4"/>
        <v>5</v>
      </c>
      <c r="D61" s="18">
        <v>17</v>
      </c>
      <c r="E61" s="3">
        <v>12</v>
      </c>
      <c r="F61" s="3">
        <v>13</v>
      </c>
      <c r="G61" s="3" t="s">
        <v>32</v>
      </c>
      <c r="H61" s="3" t="s">
        <v>66</v>
      </c>
    </row>
    <row r="62" spans="2:8">
      <c r="C62" s="3">
        <f t="shared" si="4"/>
        <v>6</v>
      </c>
      <c r="D62" s="18">
        <v>0</v>
      </c>
      <c r="E62" s="3">
        <v>12</v>
      </c>
      <c r="F62" s="3">
        <v>13</v>
      </c>
      <c r="G62" s="3" t="s">
        <v>36</v>
      </c>
      <c r="H62" s="3" t="s">
        <v>66</v>
      </c>
    </row>
    <row r="63" spans="2:8">
      <c r="C63" s="3">
        <f t="shared" si="4"/>
        <v>7</v>
      </c>
      <c r="D63" s="18">
        <v>11</v>
      </c>
      <c r="E63" s="3">
        <v>12</v>
      </c>
      <c r="F63" s="3">
        <v>13</v>
      </c>
      <c r="G63" s="3" t="s">
        <v>36</v>
      </c>
      <c r="H63" s="3" t="s">
        <v>66</v>
      </c>
    </row>
    <row r="64" spans="2:8">
      <c r="C64" s="3">
        <f t="shared" si="4"/>
        <v>8</v>
      </c>
      <c r="D64" s="18">
        <v>10</v>
      </c>
      <c r="E64" s="3">
        <v>12</v>
      </c>
      <c r="F64" s="3">
        <v>13</v>
      </c>
      <c r="G64" s="3" t="s">
        <v>36</v>
      </c>
      <c r="H64" s="3" t="s">
        <v>66</v>
      </c>
    </row>
    <row r="65" spans="2:8">
      <c r="C65" s="3">
        <f t="shared" si="4"/>
        <v>9</v>
      </c>
      <c r="D65" s="18">
        <v>12</v>
      </c>
      <c r="E65" s="3">
        <v>12</v>
      </c>
      <c r="F65" s="3">
        <v>13</v>
      </c>
      <c r="G65" s="3" t="s">
        <v>36</v>
      </c>
      <c r="H65" s="3" t="s">
        <v>66</v>
      </c>
    </row>
    <row r="66" spans="2:8">
      <c r="C66" s="3">
        <f t="shared" si="4"/>
        <v>10</v>
      </c>
      <c r="D66" s="18">
        <v>5</v>
      </c>
      <c r="E66" s="3">
        <v>12</v>
      </c>
      <c r="F66" s="3">
        <v>13</v>
      </c>
      <c r="G66" s="3" t="s">
        <v>36</v>
      </c>
      <c r="H66" s="3" t="s">
        <v>6</v>
      </c>
    </row>
    <row r="67" spans="2:8">
      <c r="E67" s="19"/>
      <c r="F67" s="19"/>
      <c r="G67" s="19"/>
      <c r="H67" s="19"/>
    </row>
    <row r="68" spans="2:8">
      <c r="B68" t="s">
        <v>67</v>
      </c>
      <c r="E68" s="19"/>
      <c r="F68" s="19"/>
      <c r="G68" s="19"/>
      <c r="H68" s="19"/>
    </row>
    <row r="69" spans="2:8">
      <c r="B69" t="s">
        <v>68</v>
      </c>
      <c r="E69" s="19"/>
      <c r="F69" s="19"/>
      <c r="G69" s="19"/>
      <c r="H69" s="19"/>
    </row>
    <row r="70" spans="2:8">
      <c r="E70" s="19"/>
      <c r="F70" s="19"/>
      <c r="G70" s="19"/>
      <c r="H70" s="19"/>
    </row>
    <row r="71" spans="2:8">
      <c r="E71" s="19"/>
      <c r="F71" s="19"/>
      <c r="G71" s="19"/>
      <c r="H71" s="19"/>
    </row>
    <row r="72" spans="2:8">
      <c r="E72" s="19"/>
      <c r="F72" s="19"/>
      <c r="G72" s="19"/>
      <c r="H72" s="19"/>
    </row>
    <row r="73" spans="2:8">
      <c r="E73" s="19"/>
      <c r="F73" s="19"/>
      <c r="G73" s="19"/>
      <c r="H73" s="19"/>
    </row>
    <row r="74" spans="2:8">
      <c r="E74" s="19"/>
      <c r="F74" s="19"/>
      <c r="G74" s="19"/>
      <c r="H74" s="19"/>
    </row>
    <row r="75" spans="2:8">
      <c r="E75" s="19"/>
      <c r="F75" s="19"/>
      <c r="G75" s="19"/>
      <c r="H75" s="19"/>
    </row>
    <row r="76" spans="2:8">
      <c r="E76" s="19"/>
      <c r="F76" s="19"/>
      <c r="G76" s="19"/>
      <c r="H76" s="19"/>
    </row>
    <row r="77" spans="2:8">
      <c r="E77" s="19"/>
      <c r="F77" s="19"/>
      <c r="G77" s="19"/>
      <c r="H77" s="19"/>
    </row>
    <row r="78" spans="2:8">
      <c r="E78" s="19"/>
      <c r="F78" s="19"/>
      <c r="G78" s="19"/>
      <c r="H78" s="19"/>
    </row>
    <row r="79" spans="2:8">
      <c r="E79" s="19"/>
      <c r="F79" s="19"/>
      <c r="G79" s="19"/>
      <c r="H79" s="19"/>
    </row>
    <row r="80" spans="2:8">
      <c r="E80" s="19"/>
      <c r="F80" s="19"/>
      <c r="G80" s="19"/>
      <c r="H80" s="19"/>
    </row>
  </sheetData>
  <mergeCells count="4">
    <mergeCell ref="B2:C2"/>
    <mergeCell ref="B15:G15"/>
    <mergeCell ref="B43:C43"/>
    <mergeCell ref="C55:D5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Primera pregunta</vt:lpstr>
      <vt:lpstr>Segunda pregunta</vt:lpstr>
      <vt:lpstr>Tercera pregunta</vt:lpstr>
      <vt:lpstr>Cuarta pregunta</vt:lpstr>
    </vt:vector>
  </TitlesOfParts>
  <Company>Leon y Parra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Enrique Leon</cp:lastModifiedBy>
  <dcterms:created xsi:type="dcterms:W3CDTF">2019-12-05T20:44:55Z</dcterms:created>
  <dcterms:modified xsi:type="dcterms:W3CDTF">2019-12-09T21:33:30Z</dcterms:modified>
</cp:coreProperties>
</file>